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80" windowHeight="3735" activeTab="0"/>
  </bookViews>
  <sheets>
    <sheet name="Tabelle1" sheetId="1" r:id="rId1"/>
  </sheets>
  <definedNames>
    <definedName name="_xlnm.Print_Area" localSheetId="0">'Tabelle1'!$A$1:$AL$53</definedName>
  </definedNames>
  <calcPr fullCalcOnLoad="1"/>
</workbook>
</file>

<file path=xl/sharedStrings.xml><?xml version="1.0" encoding="utf-8"?>
<sst xmlns="http://schemas.openxmlformats.org/spreadsheetml/2006/main" count="155" uniqueCount="46">
  <si>
    <t>Name</t>
  </si>
  <si>
    <t>Verein</t>
  </si>
  <si>
    <t>:</t>
  </si>
  <si>
    <t>Platz</t>
  </si>
  <si>
    <t>Sätze</t>
  </si>
  <si>
    <t>Spiele</t>
  </si>
  <si>
    <t>5-7</t>
  </si>
  <si>
    <t>4-8</t>
  </si>
  <si>
    <t>3-8</t>
  </si>
  <si>
    <t>5-6</t>
  </si>
  <si>
    <t>4-7</t>
  </si>
  <si>
    <t>2-8</t>
  </si>
  <si>
    <t>3-7</t>
  </si>
  <si>
    <t>4-6</t>
  </si>
  <si>
    <t>1-8</t>
  </si>
  <si>
    <t>2-7</t>
  </si>
  <si>
    <t>3-6</t>
  </si>
  <si>
    <t>4-5</t>
  </si>
  <si>
    <t>1-7</t>
  </si>
  <si>
    <t>2-6</t>
  </si>
  <si>
    <t>3-5</t>
  </si>
  <si>
    <t>1-5</t>
  </si>
  <si>
    <t>2-4</t>
  </si>
  <si>
    <t>2-3</t>
  </si>
  <si>
    <t>1-4</t>
  </si>
  <si>
    <t>1-3</t>
  </si>
  <si>
    <t>6-8</t>
  </si>
  <si>
    <t>7-8</t>
  </si>
  <si>
    <t>1-6</t>
  </si>
  <si>
    <t>2-5</t>
  </si>
  <si>
    <t>3-4</t>
  </si>
  <si>
    <t>6-7</t>
  </si>
  <si>
    <t>1-2</t>
  </si>
  <si>
    <t>5-8</t>
  </si>
  <si>
    <t>Runde 1</t>
  </si>
  <si>
    <t>Runde 2</t>
  </si>
  <si>
    <t>Runde 3</t>
  </si>
  <si>
    <t>Runde 4</t>
  </si>
  <si>
    <t>Runde 5</t>
  </si>
  <si>
    <t>Runde 6</t>
  </si>
  <si>
    <t>Runde 7</t>
  </si>
  <si>
    <t>Konkurrenz</t>
  </si>
  <si>
    <t>Turnier</t>
  </si>
  <si>
    <t>Datum und Ort</t>
  </si>
  <si>
    <t>Anmerkungen:</t>
  </si>
  <si>
    <t>,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</si>
</sst>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5">
    <font>
      <sz val="10"/>
      <name val="Arial"/>
      <family val="0"/>
    </font>
    <font>
      <sz val="10"/>
      <name val="MS Reference Sans Serif"/>
      <family val="2"/>
    </font>
    <font>
      <sz val="8"/>
      <name val="MS Reference Sans Serif"/>
      <family val="2"/>
    </font>
    <font>
      <sz val="7"/>
      <name val="MS Reference Sans Serif"/>
      <family val="2"/>
    </font>
    <font>
      <b/>
      <sz val="8"/>
      <name val="MS Reference Sans Serif"/>
      <family val="2"/>
    </font>
    <font>
      <sz val="11"/>
      <name val="MS Reference Sans Serif"/>
      <family val="2"/>
    </font>
    <font>
      <sz val="15"/>
      <name val="MS Reference Sans Serif"/>
      <family val="2"/>
    </font>
    <font>
      <sz val="8"/>
      <color indexed="9"/>
      <name val="MS Reference Sans Serif"/>
      <family val="2"/>
    </font>
    <font>
      <sz val="10"/>
      <color indexed="9"/>
      <name val="MS Reference Sans Serif"/>
      <family val="2"/>
    </font>
    <font>
      <sz val="12"/>
      <name val="MS Reference Sans Serif"/>
      <family val="2"/>
    </font>
    <font>
      <sz val="14"/>
      <name val="MS Reference Sans Serif"/>
      <family val="2"/>
    </font>
    <font>
      <sz val="9"/>
      <name val="MS Reference Sans Serif"/>
      <family val="2"/>
    </font>
    <font>
      <sz val="7"/>
      <color indexed="9"/>
      <name val="MS Reference Sans Serif"/>
      <family val="2"/>
    </font>
    <font>
      <sz val="12"/>
      <name val="Wingdings"/>
      <family val="0"/>
    </font>
    <font>
      <sz val="9"/>
      <color indexed="9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12" fillId="0" borderId="0" xfId="0" applyNumberFormat="1" applyFont="1" applyAlignment="1" applyProtection="1">
      <alignment/>
      <protection hidden="1"/>
    </xf>
    <xf numFmtId="1" fontId="12" fillId="0" borderId="0" xfId="0" applyNumberFormat="1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1" fontId="12" fillId="0" borderId="0" xfId="15" applyNumberFormat="1" applyFont="1" applyAlignment="1" applyProtection="1">
      <alignment/>
      <protection hidden="1"/>
    </xf>
    <xf numFmtId="1" fontId="12" fillId="0" borderId="0" xfId="15" applyNumberFormat="1" applyFont="1" applyFill="1" applyAlignment="1" applyProtection="1">
      <alignment/>
      <protection hidden="1"/>
    </xf>
    <xf numFmtId="1" fontId="12" fillId="0" borderId="0" xfId="18" applyNumberFormat="1" applyFont="1" applyAlignment="1" applyProtection="1">
      <alignment/>
      <protection hidden="1"/>
    </xf>
    <xf numFmtId="1" fontId="12" fillId="0" borderId="0" xfId="18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 quotePrefix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1" xfId="0" applyFont="1" applyBorder="1" applyAlignment="1" applyProtection="1">
      <alignment horizontal="left" vertical="center" indent="1"/>
      <protection hidden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3" fillId="0" borderId="10" xfId="0" applyFont="1" applyBorder="1" applyAlignment="1" applyProtection="1" quotePrefix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47625</xdr:colOff>
      <xdr:row>51</xdr:row>
      <xdr:rowOff>47625</xdr:rowOff>
    </xdr:from>
    <xdr:to>
      <xdr:col>33</xdr:col>
      <xdr:colOff>66675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705850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3"/>
  <sheetViews>
    <sheetView tabSelected="1" workbookViewId="0" topLeftCell="A1">
      <selection activeCell="A1" sqref="A1:AK1"/>
    </sheetView>
  </sheetViews>
  <sheetFormatPr defaultColWidth="11.421875" defaultRowHeight="12.75"/>
  <cols>
    <col min="1" max="1" width="2.421875" style="20" bestFit="1" customWidth="1"/>
    <col min="2" max="2" width="14.140625" style="20" bestFit="1" customWidth="1"/>
    <col min="3" max="3" width="13.8515625" style="20" bestFit="1" customWidth="1"/>
    <col min="4" max="4" width="1.8515625" style="20" customWidth="1"/>
    <col min="5" max="5" width="0.9921875" style="20" customWidth="1"/>
    <col min="6" max="7" width="1.8515625" style="20" customWidth="1"/>
    <col min="8" max="8" width="0.9921875" style="20" customWidth="1"/>
    <col min="9" max="10" width="1.8515625" style="20" customWidth="1"/>
    <col min="11" max="11" width="0.9921875" style="20" customWidth="1"/>
    <col min="12" max="13" width="1.8515625" style="20" customWidth="1"/>
    <col min="14" max="14" width="0.9921875" style="20" customWidth="1"/>
    <col min="15" max="16" width="1.8515625" style="20" customWidth="1"/>
    <col min="17" max="17" width="0.9921875" style="20" customWidth="1"/>
    <col min="18" max="19" width="1.8515625" style="20" customWidth="1"/>
    <col min="20" max="20" width="0.9921875" style="20" customWidth="1"/>
    <col min="21" max="22" width="1.8515625" style="20" customWidth="1"/>
    <col min="23" max="23" width="0.9921875" style="20" customWidth="1"/>
    <col min="24" max="25" width="1.8515625" style="20" customWidth="1"/>
    <col min="26" max="26" width="0.9921875" style="20" customWidth="1"/>
    <col min="27" max="27" width="1.8515625" style="20" customWidth="1"/>
    <col min="28" max="28" width="2.7109375" style="20" customWidth="1"/>
    <col min="29" max="29" width="0.9921875" style="20" customWidth="1"/>
    <col min="30" max="30" width="2.7109375" style="20" customWidth="1"/>
    <col min="31" max="31" width="2.57421875" style="20" hidden="1" customWidth="1"/>
    <col min="32" max="32" width="0.9921875" style="20" hidden="1" customWidth="1"/>
    <col min="33" max="33" width="2.7109375" style="20" hidden="1" customWidth="1"/>
    <col min="34" max="34" width="5.7109375" style="20" customWidth="1"/>
    <col min="35" max="35" width="1.8515625" style="20" customWidth="1"/>
    <col min="36" max="36" width="0.85546875" style="20" customWidth="1"/>
    <col min="37" max="37" width="1.8515625" style="5" customWidth="1"/>
    <col min="38" max="38" width="3.7109375" style="5" customWidth="1"/>
    <col min="39" max="39" width="6.421875" style="13" bestFit="1" customWidth="1"/>
    <col min="40" max="47" width="1.7109375" style="14" bestFit="1" customWidth="1"/>
    <col min="48" max="48" width="1.7109375" style="5" bestFit="1" customWidth="1"/>
    <col min="49" max="49" width="6.421875" style="5" bestFit="1" customWidth="1"/>
    <col min="50" max="56" width="5.140625" style="5" customWidth="1"/>
    <col min="57" max="57" width="1.7109375" style="5" bestFit="1" customWidth="1"/>
    <col min="58" max="58" width="11.421875" style="5" customWidth="1"/>
    <col min="59" max="71" width="11.421875" style="13" customWidth="1"/>
    <col min="72" max="16384" width="11.421875" style="5" customWidth="1"/>
  </cols>
  <sheetData>
    <row r="1" spans="1:37" ht="21">
      <c r="A1" s="110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2"/>
    </row>
    <row r="2" spans="1:37" ht="15" customHeight="1">
      <c r="A2" s="113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5"/>
    </row>
    <row r="3" spans="1:71" s="17" customFormat="1" ht="10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M3" s="18"/>
      <c r="AN3" s="19"/>
      <c r="AO3" s="19"/>
      <c r="AP3" s="19"/>
      <c r="AQ3" s="19"/>
      <c r="AR3" s="19"/>
      <c r="AS3" s="19"/>
      <c r="AT3" s="19"/>
      <c r="AU3" s="19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ht="14.25" customHeight="1">
      <c r="A4" s="108" t="s">
        <v>41</v>
      </c>
      <c r="B4" s="108"/>
      <c r="C4" s="108"/>
      <c r="AI4" s="5"/>
      <c r="AJ4" s="5"/>
      <c r="AK4" s="13"/>
      <c r="AL4" s="14"/>
      <c r="AM4" s="14"/>
      <c r="AT4" s="5"/>
      <c r="AU4" s="5"/>
      <c r="BE4" s="13"/>
      <c r="BF4" s="13"/>
      <c r="BR4" s="5"/>
      <c r="BS4" s="5"/>
    </row>
    <row r="5" spans="1:71" s="4" customFormat="1" ht="12.75">
      <c r="A5" s="39"/>
      <c r="B5" s="7" t="s">
        <v>0</v>
      </c>
      <c r="C5" s="7" t="s">
        <v>1</v>
      </c>
      <c r="D5" s="94">
        <v>1</v>
      </c>
      <c r="E5" s="94"/>
      <c r="F5" s="94"/>
      <c r="G5" s="109">
        <v>2</v>
      </c>
      <c r="H5" s="109"/>
      <c r="I5" s="109"/>
      <c r="J5" s="94">
        <v>3</v>
      </c>
      <c r="K5" s="94"/>
      <c r="L5" s="94"/>
      <c r="M5" s="94">
        <v>4</v>
      </c>
      <c r="N5" s="94"/>
      <c r="O5" s="94"/>
      <c r="P5" s="94">
        <v>5</v>
      </c>
      <c r="Q5" s="94"/>
      <c r="R5" s="94"/>
      <c r="S5" s="94">
        <v>6</v>
      </c>
      <c r="T5" s="94"/>
      <c r="U5" s="94"/>
      <c r="V5" s="94">
        <v>7</v>
      </c>
      <c r="W5" s="94"/>
      <c r="X5" s="94"/>
      <c r="Y5" s="94">
        <v>8</v>
      </c>
      <c r="Z5" s="94"/>
      <c r="AA5" s="94"/>
      <c r="AB5" s="94" t="s">
        <v>5</v>
      </c>
      <c r="AC5" s="94"/>
      <c r="AD5" s="94"/>
      <c r="AE5" s="64" t="s">
        <v>4</v>
      </c>
      <c r="AF5" s="65"/>
      <c r="AG5" s="65"/>
      <c r="AH5" s="66"/>
      <c r="AI5" s="94" t="s">
        <v>3</v>
      </c>
      <c r="AJ5" s="94"/>
      <c r="AK5" s="94"/>
      <c r="AL5" s="41"/>
      <c r="AM5" s="21"/>
      <c r="AN5" s="22"/>
      <c r="AO5" s="22"/>
      <c r="AP5" s="22"/>
      <c r="AQ5" s="22"/>
      <c r="AR5" s="22"/>
      <c r="AS5" s="22"/>
      <c r="AT5" s="22"/>
      <c r="AU5" s="22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1:71" s="4" customFormat="1" ht="15">
      <c r="A6" s="40">
        <v>1</v>
      </c>
      <c r="B6" s="53"/>
      <c r="C6" s="54"/>
      <c r="D6" s="67"/>
      <c r="E6" s="68"/>
      <c r="F6" s="95"/>
      <c r="G6" s="35">
        <f>AI28</f>
        <v>0</v>
      </c>
      <c r="H6" s="36" t="s">
        <v>2</v>
      </c>
      <c r="I6" s="37">
        <f>AK28</f>
        <v>0</v>
      </c>
      <c r="J6" s="35">
        <f>AI22</f>
        <v>0</v>
      </c>
      <c r="K6" s="36" t="s">
        <v>2</v>
      </c>
      <c r="L6" s="37">
        <f>AK22</f>
        <v>0</v>
      </c>
      <c r="M6" s="35">
        <f>AI16</f>
        <v>0</v>
      </c>
      <c r="N6" s="36" t="s">
        <v>2</v>
      </c>
      <c r="O6" s="37">
        <f>AK16</f>
        <v>0</v>
      </c>
      <c r="P6" s="35">
        <f>D34</f>
        <v>0</v>
      </c>
      <c r="Q6" s="36" t="s">
        <v>2</v>
      </c>
      <c r="R6" s="37">
        <f>F34</f>
        <v>0</v>
      </c>
      <c r="S6" s="35">
        <f>D28</f>
        <v>0</v>
      </c>
      <c r="T6" s="36" t="s">
        <v>2</v>
      </c>
      <c r="U6" s="37">
        <f>F28</f>
        <v>0</v>
      </c>
      <c r="V6" s="35">
        <f>D22</f>
        <v>0</v>
      </c>
      <c r="W6" s="36" t="s">
        <v>2</v>
      </c>
      <c r="X6" s="37">
        <f>F22</f>
        <v>0</v>
      </c>
      <c r="Y6" s="35">
        <f>D16</f>
        <v>0</v>
      </c>
      <c r="Z6" s="36" t="s">
        <v>2</v>
      </c>
      <c r="AA6" s="37">
        <f>F16</f>
        <v>0</v>
      </c>
      <c r="AB6" s="42">
        <f>IF(G6&gt;I6,1,0)+IF(J6&gt;L6,1,0)+IF(M6&gt;O6,1,0)+IF(P6&gt;R6,1,0)+IF(S6&gt;U6,1,0)+IF(V6&gt;X6,1,0)+IF(Y6&gt;AA6,1,0)</f>
        <v>0</v>
      </c>
      <c r="AC6" s="43" t="s">
        <v>2</v>
      </c>
      <c r="AD6" s="44">
        <f>IF(I6&gt;G6,1,0)+IF(L6&gt;J6,1,0)+IF(O6&gt;M6,1,0)+IF(R6&gt;P6,1,0)+IF(U6&gt;S6,1,0)+IF(X6&gt;V6,1,0)+IF(AA6&gt;Y6,1,0)</f>
        <v>0</v>
      </c>
      <c r="AE6" s="35">
        <f>G6+J6+M6+P6+S6+V6+Y6</f>
        <v>0</v>
      </c>
      <c r="AF6" s="36" t="s">
        <v>2</v>
      </c>
      <c r="AG6" s="36">
        <f>I6+L6+O6+R6+U6+X6+AA6</f>
        <v>0</v>
      </c>
      <c r="AH6" s="36">
        <f>IF(AE6-AG6&gt;0,CONCATENATE("+ ",AE6-AG6),IF(AE6-AG6&lt;0,CONCATENATE("- ",(AE6-AG6)*(-1)),0))</f>
        <v>0</v>
      </c>
      <c r="AI6" s="101">
        <f>IF(ISTEXT(B6),RANK(AW6,AW6:AW13,0),"")</f>
      </c>
      <c r="AJ6" s="101"/>
      <c r="AK6" s="101"/>
      <c r="AL6" s="50">
        <f>IF(AI6=1,"C","")</f>
      </c>
      <c r="AM6" s="21" t="str">
        <f>IF(ISTEXT(B6),AB6*100000+(AB6-AD6)*1000+(AE6-AG6)*10,"-9999")</f>
        <v>-9999</v>
      </c>
      <c r="AN6" s="23"/>
      <c r="AO6" s="24"/>
      <c r="AP6" s="24">
        <f>IF(AND(AM6=AM7,AI28&gt;AK28),1,0)</f>
        <v>0</v>
      </c>
      <c r="AQ6" s="24">
        <f>IF(AND(AM6=AM8,AI22&gt;AK22),1,0)</f>
        <v>0</v>
      </c>
      <c r="AR6" s="24">
        <f>IF(AND(AM6=AM9,AI16&gt;AK16),1,0)</f>
        <v>0</v>
      </c>
      <c r="AS6" s="24">
        <f>IF(AND(AM6=AM10,D34&gt;F34),1,0)</f>
        <v>0</v>
      </c>
      <c r="AT6" s="24">
        <f>IF(AND(AM6=AM11,D28&gt;F28),1,0)</f>
        <v>0</v>
      </c>
      <c r="AU6" s="24">
        <f>IF(AND(AM6=AM12,D22&gt;F22),1,0)</f>
        <v>0</v>
      </c>
      <c r="AV6" s="25">
        <f>IF(AND(AM6=AM13,D16&gt;F16),1,0)</f>
        <v>0</v>
      </c>
      <c r="AW6" s="23">
        <f>AM6+SUM(AO6:AV6)</f>
        <v>-9999</v>
      </c>
      <c r="AX6" s="21">
        <f>B6</f>
        <v>0</v>
      </c>
      <c r="AY6" s="21">
        <f>C6</f>
        <v>0</v>
      </c>
      <c r="AZ6" s="21">
        <f>AB6</f>
        <v>0</v>
      </c>
      <c r="BA6" s="21">
        <f>AD6</f>
        <v>0</v>
      </c>
      <c r="BB6" s="21">
        <f>AH6</f>
        <v>0</v>
      </c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1:71" s="4" customFormat="1" ht="15">
      <c r="A7" s="40">
        <v>2</v>
      </c>
      <c r="B7" s="53"/>
      <c r="C7" s="54"/>
      <c r="D7" s="35">
        <f>AK28</f>
        <v>0</v>
      </c>
      <c r="E7" s="36" t="s">
        <v>2</v>
      </c>
      <c r="F7" s="37">
        <f>AI28</f>
        <v>0</v>
      </c>
      <c r="G7" s="96"/>
      <c r="H7" s="97"/>
      <c r="I7" s="98"/>
      <c r="J7" s="35">
        <f>AI17</f>
        <v>0</v>
      </c>
      <c r="K7" s="36" t="s">
        <v>2</v>
      </c>
      <c r="L7" s="37">
        <f>AK17</f>
        <v>0</v>
      </c>
      <c r="M7" s="35">
        <f>D35</f>
        <v>0</v>
      </c>
      <c r="N7" s="36" t="s">
        <v>2</v>
      </c>
      <c r="O7" s="37">
        <f>F35</f>
        <v>0</v>
      </c>
      <c r="P7" s="35">
        <f>D29</f>
        <v>0</v>
      </c>
      <c r="Q7" s="36" t="s">
        <v>2</v>
      </c>
      <c r="R7" s="37">
        <f>F29</f>
        <v>0</v>
      </c>
      <c r="S7" s="35">
        <f>D23</f>
        <v>0</v>
      </c>
      <c r="T7" s="36" t="s">
        <v>2</v>
      </c>
      <c r="U7" s="37">
        <f>F23</f>
        <v>0</v>
      </c>
      <c r="V7" s="35">
        <f>D17</f>
        <v>0</v>
      </c>
      <c r="W7" s="36" t="s">
        <v>2</v>
      </c>
      <c r="X7" s="37">
        <f>F17</f>
        <v>0</v>
      </c>
      <c r="Y7" s="35">
        <f>AI23</f>
        <v>0</v>
      </c>
      <c r="Z7" s="36" t="s">
        <v>2</v>
      </c>
      <c r="AA7" s="37">
        <f>AK23</f>
        <v>0</v>
      </c>
      <c r="AB7" s="42">
        <f>IF(D7&gt;F7,1,0)+IF(J7&gt;L7,1,0)+IF(M7&gt;O7,1,0)+IF(P7&gt;R7,1,0)+IF(S7&gt;U7,1,0)+IF(V7&gt;X7,1,0)+IF(Y7&gt;AA7,1,0)</f>
        <v>0</v>
      </c>
      <c r="AC7" s="45" t="s">
        <v>2</v>
      </c>
      <c r="AD7" s="44">
        <f>IF(F7&gt;D7,1,0)+IF(L7&gt;J7,1,0)+IF(O7&gt;M7,1,0)+IF(R7&gt;P7,1,0)+IF(U7&gt;S7,1,0)+IF(X7&gt;V7,1,0)+IF(AA7&gt;Y7,1,0)</f>
        <v>0</v>
      </c>
      <c r="AE7" s="35">
        <f>D7+J7+M7+P7+S7+V7+Y7</f>
        <v>0</v>
      </c>
      <c r="AF7" s="36" t="s">
        <v>2</v>
      </c>
      <c r="AG7" s="36">
        <f>F7+L7+O7+R7+U7+X7+AA7</f>
        <v>0</v>
      </c>
      <c r="AH7" s="36">
        <f aca="true" t="shared" si="0" ref="AH7:AH13">IF(AE7-AG7&gt;0,CONCATENATE("+ ",AE7-AG7),IF(AE7-AG7&lt;0,CONCATENATE("- ",(AE7-AG7)*(-1)),0))</f>
        <v>0</v>
      </c>
      <c r="AI7" s="101">
        <f>IF(ISTEXT(B7),RANK(AW7,AW6:AW13,0),"")</f>
      </c>
      <c r="AJ7" s="101"/>
      <c r="AK7" s="101"/>
      <c r="AL7" s="50">
        <f aca="true" t="shared" si="1" ref="AL7:AL13">IF(AI7=1,"C","")</f>
      </c>
      <c r="AM7" s="21" t="str">
        <f aca="true" t="shared" si="2" ref="AM7:AM13">IF(ISTEXT(B7),AB7*100000+(AB7-AD7)*1000+(AE7-AG7)*10,"-9999")</f>
        <v>-9999</v>
      </c>
      <c r="AN7" s="26"/>
      <c r="AO7" s="27">
        <f>IF(AND(AM7=AM6,AK28&gt;AI28),1,0)</f>
        <v>0</v>
      </c>
      <c r="AP7" s="27"/>
      <c r="AQ7" s="27">
        <f>IF(AND(AM7=AM8,AI17&gt;AK17),1,0)</f>
        <v>0</v>
      </c>
      <c r="AR7" s="27">
        <f>IF(AND(AM7=AM9,D35&gt;F35),1,0)</f>
        <v>0</v>
      </c>
      <c r="AS7" s="27">
        <f>IF(AND(AM7=AM10,D29&gt;F29),1,0)</f>
        <v>0</v>
      </c>
      <c r="AT7" s="27">
        <f>IF(AND(AM7=AM11,D23&gt;F23),1,0)</f>
        <v>0</v>
      </c>
      <c r="AU7" s="27">
        <f>IF(AND(AM7=AM12,D17&gt;F17),1,0)</f>
        <v>0</v>
      </c>
      <c r="AV7" s="25">
        <f>IF(AND(AM7=AM13,AI23&gt;AK23),1,0)</f>
        <v>0</v>
      </c>
      <c r="AW7" s="23">
        <f aca="true" t="shared" si="3" ref="AW7:AW13">AM7+SUM(AO7:AV7)</f>
        <v>-9999</v>
      </c>
      <c r="AX7" s="21">
        <f aca="true" t="shared" si="4" ref="AX7:AX13">B7</f>
        <v>0</v>
      </c>
      <c r="AY7" s="21">
        <f aca="true" t="shared" si="5" ref="AY7:AY13">C7</f>
        <v>0</v>
      </c>
      <c r="AZ7" s="21">
        <f aca="true" t="shared" si="6" ref="AZ7:AZ13">AB7</f>
        <v>0</v>
      </c>
      <c r="BA7" s="21">
        <f aca="true" t="shared" si="7" ref="BA7:BA13">AD7</f>
        <v>0</v>
      </c>
      <c r="BB7" s="21">
        <f aca="true" t="shared" si="8" ref="BB7:BB13">AH7</f>
        <v>0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1:71" s="4" customFormat="1" ht="15">
      <c r="A8" s="40">
        <v>3</v>
      </c>
      <c r="B8" s="53"/>
      <c r="C8" s="54"/>
      <c r="D8" s="35">
        <f>AK22</f>
        <v>0</v>
      </c>
      <c r="E8" s="36" t="s">
        <v>2</v>
      </c>
      <c r="F8" s="37">
        <f>AI22</f>
        <v>0</v>
      </c>
      <c r="G8" s="35">
        <f>AK17</f>
        <v>0</v>
      </c>
      <c r="H8" s="36" t="s">
        <v>2</v>
      </c>
      <c r="I8" s="37">
        <f>AI17</f>
        <v>0</v>
      </c>
      <c r="J8" s="67"/>
      <c r="K8" s="68"/>
      <c r="L8" s="95"/>
      <c r="M8" s="35">
        <f>D30</f>
        <v>0</v>
      </c>
      <c r="N8" s="36" t="s">
        <v>2</v>
      </c>
      <c r="O8" s="37">
        <f>F30</f>
        <v>0</v>
      </c>
      <c r="P8" s="35">
        <f>D24</f>
        <v>0</v>
      </c>
      <c r="Q8" s="36" t="s">
        <v>2</v>
      </c>
      <c r="R8" s="37">
        <f>F24</f>
        <v>0</v>
      </c>
      <c r="S8" s="35">
        <f>D18</f>
        <v>0</v>
      </c>
      <c r="T8" s="36" t="s">
        <v>2</v>
      </c>
      <c r="U8" s="37">
        <f>F18</f>
        <v>0</v>
      </c>
      <c r="V8" s="35">
        <f>AI29</f>
        <v>0</v>
      </c>
      <c r="W8" s="36" t="s">
        <v>2</v>
      </c>
      <c r="X8" s="37">
        <f>AK29</f>
        <v>0</v>
      </c>
      <c r="Y8" s="35">
        <f>D36</f>
        <v>0</v>
      </c>
      <c r="Z8" s="36" t="s">
        <v>2</v>
      </c>
      <c r="AA8" s="37">
        <f>F36</f>
        <v>0</v>
      </c>
      <c r="AB8" s="42">
        <f>IF(G8&gt;I8,1,0)+IF(D8&gt;F8,1,0)+IF(M8&gt;O8,1,0)+IF(P8&gt;R8,1,0)+IF(S8&gt;U8,1,0)+IF(V8&gt;X8,1,0)+IF(Y8&gt;AA8,1,0)</f>
        <v>0</v>
      </c>
      <c r="AC8" s="43" t="s">
        <v>2</v>
      </c>
      <c r="AD8" s="44">
        <f>IF(I8&gt;G8,1,0)+IF(F8&gt;D8,1,0)+IF(O8&gt;M8,1,0)+IF(R8&gt;P8,1,0)+IF(U8&gt;S8,1,0)+IF(X8&gt;V8,1,0)+IF(AA8&gt;Y8,1,0)</f>
        <v>0</v>
      </c>
      <c r="AE8" s="35">
        <f>D8+G8+M8+P8+S8+V8+Y8</f>
        <v>0</v>
      </c>
      <c r="AF8" s="36" t="s">
        <v>2</v>
      </c>
      <c r="AG8" s="36">
        <f>I8+F8+O8+R8+U8+X8+AA8</f>
        <v>0</v>
      </c>
      <c r="AH8" s="36">
        <f t="shared" si="0"/>
        <v>0</v>
      </c>
      <c r="AI8" s="101">
        <f>IF(ISTEXT(B8),RANK(AW8,AW6:AW13,0),"")</f>
      </c>
      <c r="AJ8" s="101"/>
      <c r="AK8" s="101"/>
      <c r="AL8" s="50">
        <f t="shared" si="1"/>
      </c>
      <c r="AM8" s="21" t="str">
        <f t="shared" si="2"/>
        <v>-9999</v>
      </c>
      <c r="AN8" s="28"/>
      <c r="AO8" s="29">
        <f>IF(AND(AM8=AM6,AK22&gt;AI22),1,0)</f>
        <v>0</v>
      </c>
      <c r="AP8" s="29">
        <f>IF(AND(AM8=AM7,AK17&gt;AI17),1,0)</f>
        <v>0</v>
      </c>
      <c r="AQ8" s="29"/>
      <c r="AR8" s="29">
        <f>IF(AND(AM8=AM9,D30&gt;F30),1,0)</f>
        <v>0</v>
      </c>
      <c r="AS8" s="29">
        <f>IF(AND(AM8=AM10,D24&gt;F24),1,0)</f>
        <v>0</v>
      </c>
      <c r="AT8" s="29">
        <f>IF(AND(AM8=AM11,D18&gt;F18),1,0)</f>
        <v>0</v>
      </c>
      <c r="AU8" s="29">
        <f>IF(AND(AM8=AM12,AI29&gt;AK29),1,0)</f>
        <v>0</v>
      </c>
      <c r="AV8" s="25">
        <f>IF(AND(AM8=AM13,D36&gt;F36),1,0)</f>
        <v>0</v>
      </c>
      <c r="AW8" s="23">
        <f t="shared" si="3"/>
        <v>-9999</v>
      </c>
      <c r="AX8" s="21">
        <f t="shared" si="4"/>
        <v>0</v>
      </c>
      <c r="AY8" s="21">
        <f t="shared" si="5"/>
        <v>0</v>
      </c>
      <c r="AZ8" s="21">
        <f t="shared" si="6"/>
        <v>0</v>
      </c>
      <c r="BA8" s="21">
        <f t="shared" si="7"/>
        <v>0</v>
      </c>
      <c r="BB8" s="21">
        <f t="shared" si="8"/>
        <v>0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</row>
    <row r="9" spans="1:71" s="4" customFormat="1" ht="15">
      <c r="A9" s="40">
        <v>4</v>
      </c>
      <c r="B9" s="53"/>
      <c r="C9" s="54"/>
      <c r="D9" s="35">
        <f>AK16</f>
        <v>0</v>
      </c>
      <c r="E9" s="36" t="s">
        <v>2</v>
      </c>
      <c r="F9" s="37">
        <f>AI16</f>
        <v>0</v>
      </c>
      <c r="G9" s="35">
        <f>F35</f>
        <v>0</v>
      </c>
      <c r="H9" s="36" t="s">
        <v>2</v>
      </c>
      <c r="I9" s="37">
        <f>D35</f>
        <v>0</v>
      </c>
      <c r="J9" s="35">
        <f>F30</f>
        <v>0</v>
      </c>
      <c r="K9" s="36" t="s">
        <v>2</v>
      </c>
      <c r="L9" s="37">
        <f>D30</f>
        <v>0</v>
      </c>
      <c r="M9" s="67"/>
      <c r="N9" s="68"/>
      <c r="O9" s="95"/>
      <c r="P9" s="35">
        <f>D19</f>
        <v>0</v>
      </c>
      <c r="Q9" s="36" t="s">
        <v>2</v>
      </c>
      <c r="R9" s="37">
        <f>F19</f>
        <v>0</v>
      </c>
      <c r="S9" s="35">
        <f>AI30</f>
        <v>0</v>
      </c>
      <c r="T9" s="36" t="s">
        <v>2</v>
      </c>
      <c r="U9" s="37">
        <f>AK30</f>
        <v>0</v>
      </c>
      <c r="V9" s="35">
        <f>AI24</f>
        <v>0</v>
      </c>
      <c r="W9" s="36" t="s">
        <v>2</v>
      </c>
      <c r="X9" s="37">
        <f>AK24</f>
        <v>0</v>
      </c>
      <c r="Y9" s="35">
        <f>D25</f>
        <v>0</v>
      </c>
      <c r="Z9" s="36" t="s">
        <v>2</v>
      </c>
      <c r="AA9" s="37">
        <f>F25</f>
        <v>0</v>
      </c>
      <c r="AB9" s="42">
        <f>IF(G9&gt;I9,1,0)+IF(J9&gt;L9,1,0)+IF(D9&gt;F9,1,0)+IF(P9&gt;R9,1,0)+IF(S9&gt;U9,1,0)+IF(V9&gt;X9,1,0)+IF(Y9&gt;AA9,1,0)</f>
        <v>0</v>
      </c>
      <c r="AC9" s="43" t="s">
        <v>2</v>
      </c>
      <c r="AD9" s="44">
        <f>IF(I9&gt;G9,1,0)+IF(L9&gt;J9,1,0)+IF(F9&gt;D9,1,0)+IF(R9&gt;P9,1,0)+IF(U9&gt;S9,1,0)+IF(X9&gt;V9,1,0)+IF(AA9&gt;Y9,1,0)</f>
        <v>0</v>
      </c>
      <c r="AE9" s="35">
        <f>D9+G9+J9+P9+S9+V9+Y9</f>
        <v>0</v>
      </c>
      <c r="AF9" s="36" t="s">
        <v>2</v>
      </c>
      <c r="AG9" s="36">
        <f>I9+L9+F9+R9+U9+X9+AA9</f>
        <v>0</v>
      </c>
      <c r="AH9" s="36">
        <f t="shared" si="0"/>
        <v>0</v>
      </c>
      <c r="AI9" s="101">
        <f>IF(ISTEXT(B9),RANK(AW9,AW6:AW13,0),"")</f>
      </c>
      <c r="AJ9" s="101"/>
      <c r="AK9" s="101"/>
      <c r="AL9" s="50">
        <f t="shared" si="1"/>
      </c>
      <c r="AM9" s="21" t="str">
        <f t="shared" si="2"/>
        <v>-9999</v>
      </c>
      <c r="AN9" s="23"/>
      <c r="AO9" s="24">
        <f>IF(AND(AM9=AM6,AK16&gt;AI16),1,0)</f>
        <v>0</v>
      </c>
      <c r="AP9" s="24">
        <f>IF(AND(AM9=AM7,F35&gt;D35),1,0)</f>
        <v>0</v>
      </c>
      <c r="AQ9" s="24">
        <f>IF(AND(AM9=AM8,F30&gt;D30),1,0)</f>
        <v>0</v>
      </c>
      <c r="AR9" s="24"/>
      <c r="AS9" s="24">
        <f>IF(AND(AM9=AM10,D19&gt;F19),1,0)</f>
        <v>0</v>
      </c>
      <c r="AT9" s="24">
        <f>IF(AND(AM9=AM11,AI30&gt;AK30),1,0)</f>
        <v>0</v>
      </c>
      <c r="AU9" s="24">
        <f>IF(AND(AM9=AM12,AI24&gt;AK24),1,0)</f>
        <v>0</v>
      </c>
      <c r="AV9" s="25">
        <f>IF(AND(AM9=AM13,D25&gt;F25),1,0)</f>
        <v>0</v>
      </c>
      <c r="AW9" s="23">
        <f t="shared" si="3"/>
        <v>-9999</v>
      </c>
      <c r="AX9" s="21">
        <f t="shared" si="4"/>
        <v>0</v>
      </c>
      <c r="AY9" s="21">
        <f t="shared" si="5"/>
        <v>0</v>
      </c>
      <c r="AZ9" s="21">
        <f t="shared" si="6"/>
        <v>0</v>
      </c>
      <c r="BA9" s="21">
        <f t="shared" si="7"/>
        <v>0</v>
      </c>
      <c r="BB9" s="21">
        <f t="shared" si="8"/>
        <v>0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</row>
    <row r="10" spans="1:71" s="4" customFormat="1" ht="15">
      <c r="A10" s="40">
        <v>5</v>
      </c>
      <c r="B10" s="53"/>
      <c r="C10" s="54"/>
      <c r="D10" s="35">
        <f>F34</f>
        <v>0</v>
      </c>
      <c r="E10" s="36" t="s">
        <v>2</v>
      </c>
      <c r="F10" s="37">
        <f>D34</f>
        <v>0</v>
      </c>
      <c r="G10" s="35">
        <f>F29</f>
        <v>0</v>
      </c>
      <c r="H10" s="36" t="s">
        <v>2</v>
      </c>
      <c r="I10" s="37">
        <f>D29</f>
        <v>0</v>
      </c>
      <c r="J10" s="35">
        <f>F24</f>
        <v>0</v>
      </c>
      <c r="K10" s="36" t="s">
        <v>2</v>
      </c>
      <c r="L10" s="37">
        <f>D24</f>
        <v>0</v>
      </c>
      <c r="M10" s="35">
        <f>F19</f>
        <v>0</v>
      </c>
      <c r="N10" s="36" t="s">
        <v>2</v>
      </c>
      <c r="O10" s="37">
        <f>D19</f>
        <v>0</v>
      </c>
      <c r="P10" s="67"/>
      <c r="Q10" s="68"/>
      <c r="R10" s="95"/>
      <c r="S10" s="46">
        <f>AI25</f>
        <v>0</v>
      </c>
      <c r="T10" s="36" t="s">
        <v>2</v>
      </c>
      <c r="U10" s="47">
        <f>AK25</f>
        <v>0</v>
      </c>
      <c r="V10" s="35">
        <f>AI18</f>
        <v>0</v>
      </c>
      <c r="W10" s="36" t="s">
        <v>2</v>
      </c>
      <c r="X10" s="37">
        <f>AK18</f>
        <v>0</v>
      </c>
      <c r="Y10" s="35">
        <f>AI31</f>
        <v>0</v>
      </c>
      <c r="Z10" s="36" t="s">
        <v>2</v>
      </c>
      <c r="AA10" s="37">
        <f>AK31</f>
        <v>0</v>
      </c>
      <c r="AB10" s="42">
        <f>IF(G10&gt;I10,1,0)+IF(J10&gt;L10,1,0)+IF(M10&gt;O10,1,0)+IF(D10&gt;F10,1,0)+IF(S10&gt;U10,1,0)+IF(V10&gt;X10,1,0)+IF(Y10&gt;AA10,1,0)</f>
        <v>0</v>
      </c>
      <c r="AC10" s="43" t="s">
        <v>2</v>
      </c>
      <c r="AD10" s="44">
        <f>IF(I10&gt;G10,1,0)+IF(L10&gt;J10,1,0)+IF(O10&gt;M10,1,0)+IF(F10&gt;D10,1,0)+IF(U10&gt;S10,1,0)+IF(X10&gt;V10,1,0)+IF(AA10&gt;Y10,1,0)</f>
        <v>0</v>
      </c>
      <c r="AE10" s="35">
        <f>D10+G10+J10+M10+S10+V10+Y10</f>
        <v>0</v>
      </c>
      <c r="AF10" s="36" t="s">
        <v>2</v>
      </c>
      <c r="AG10" s="36">
        <f>I10+L10+O10+F10+U10+X10+AA10</f>
        <v>0</v>
      </c>
      <c r="AH10" s="36">
        <f t="shared" si="0"/>
        <v>0</v>
      </c>
      <c r="AI10" s="101">
        <f>IF(ISTEXT(B10),RANK(AW10,AW6:AW13,0),"")</f>
      </c>
      <c r="AJ10" s="101"/>
      <c r="AK10" s="101"/>
      <c r="AL10" s="50">
        <f t="shared" si="1"/>
      </c>
      <c r="AM10" s="21" t="str">
        <f t="shared" si="2"/>
        <v>-9999</v>
      </c>
      <c r="AN10" s="23"/>
      <c r="AO10" s="24">
        <f>IF(AND(AM10=AM6,F34&gt;D34),1,0)</f>
        <v>0</v>
      </c>
      <c r="AP10" s="24">
        <f>IF(AND(AM10=AM7,F29&gt;D29),1,0)</f>
        <v>0</v>
      </c>
      <c r="AQ10" s="24">
        <f>IF(AND(AM10=AM8,F24&gt;D24),1,0)</f>
        <v>0</v>
      </c>
      <c r="AR10" s="24">
        <f>IF(AND(AM10=AM9,F19&gt;D19),1,0)</f>
        <v>0</v>
      </c>
      <c r="AS10" s="24"/>
      <c r="AT10" s="24">
        <f>IF(AND(AM10=AM11,AI25&gt;AK25),1,0)</f>
        <v>0</v>
      </c>
      <c r="AU10" s="24">
        <f>IF(AND(AM10=AM12,AI18&gt;AK18),1,0)</f>
        <v>0</v>
      </c>
      <c r="AV10" s="25">
        <f>IF(AND(AM10=AM13,AI31&gt;AK31),1,0)</f>
        <v>0</v>
      </c>
      <c r="AW10" s="23">
        <f t="shared" si="3"/>
        <v>-9999</v>
      </c>
      <c r="AX10" s="21">
        <f t="shared" si="4"/>
        <v>0</v>
      </c>
      <c r="AY10" s="21">
        <f t="shared" si="5"/>
        <v>0</v>
      </c>
      <c r="AZ10" s="21">
        <f t="shared" si="6"/>
        <v>0</v>
      </c>
      <c r="BA10" s="21">
        <f t="shared" si="7"/>
        <v>0</v>
      </c>
      <c r="BB10" s="21">
        <f t="shared" si="8"/>
        <v>0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</row>
    <row r="11" spans="1:71" s="4" customFormat="1" ht="15">
      <c r="A11" s="40">
        <v>6</v>
      </c>
      <c r="B11" s="53"/>
      <c r="C11" s="54"/>
      <c r="D11" s="35">
        <f>F28</f>
        <v>0</v>
      </c>
      <c r="E11" s="36" t="s">
        <v>2</v>
      </c>
      <c r="F11" s="37">
        <f>D28</f>
        <v>0</v>
      </c>
      <c r="G11" s="35">
        <f>F23</f>
        <v>0</v>
      </c>
      <c r="H11" s="36" t="s">
        <v>2</v>
      </c>
      <c r="I11" s="37">
        <f>D23</f>
        <v>0</v>
      </c>
      <c r="J11" s="35">
        <f>F18</f>
        <v>0</v>
      </c>
      <c r="K11" s="36" t="s">
        <v>2</v>
      </c>
      <c r="L11" s="37">
        <f>D18</f>
        <v>0</v>
      </c>
      <c r="M11" s="35">
        <f>AK30</f>
        <v>0</v>
      </c>
      <c r="N11" s="36" t="s">
        <v>2</v>
      </c>
      <c r="O11" s="37">
        <f>AI30</f>
        <v>0</v>
      </c>
      <c r="P11" s="35">
        <f>AK25</f>
        <v>0</v>
      </c>
      <c r="Q11" s="36" t="s">
        <v>2</v>
      </c>
      <c r="R11" s="36">
        <f>AI25</f>
        <v>0</v>
      </c>
      <c r="S11" s="67"/>
      <c r="T11" s="68"/>
      <c r="U11" s="95"/>
      <c r="V11" s="36">
        <f>D37</f>
        <v>0</v>
      </c>
      <c r="W11" s="36" t="s">
        <v>2</v>
      </c>
      <c r="X11" s="37">
        <f>F37</f>
        <v>0</v>
      </c>
      <c r="Y11" s="35">
        <f>AI19</f>
        <v>0</v>
      </c>
      <c r="Z11" s="36" t="s">
        <v>2</v>
      </c>
      <c r="AA11" s="37">
        <f>AK19</f>
        <v>0</v>
      </c>
      <c r="AB11" s="42">
        <f>IF(G11&gt;I11,1,0)+IF(J11&gt;L11,1,0)+IF(M11&gt;O11,1,0)+IF(P11&gt;R11,1,0)+IF(D11&gt;F11,1,0)+IF(V11&gt;X11,1,0)+IF(Y11&gt;AA11,1,0)</f>
        <v>0</v>
      </c>
      <c r="AC11" s="43" t="s">
        <v>2</v>
      </c>
      <c r="AD11" s="44">
        <f>IF(I11&gt;G11,1,0)+IF(L11&gt;J11,1,0)+IF(O11&gt;M11,1,0)+IF(R11&gt;P11,1,0)+IF(F11&gt;D11,1,0)+IF(X11&gt;V11,1,0)+IF(AA11&gt;Y11,1,0)</f>
        <v>0</v>
      </c>
      <c r="AE11" s="35">
        <f>D11+G11+J11+M11+P11+V11+Y11</f>
        <v>0</v>
      </c>
      <c r="AF11" s="36" t="s">
        <v>2</v>
      </c>
      <c r="AG11" s="36">
        <f>I11+L11+O11+R11+F11+X11+AA11</f>
        <v>0</v>
      </c>
      <c r="AH11" s="36">
        <f t="shared" si="0"/>
        <v>0</v>
      </c>
      <c r="AI11" s="101">
        <f>IF(ISTEXT(B11),RANK(AW11,AW6:AW13,0),"")</f>
      </c>
      <c r="AJ11" s="101"/>
      <c r="AK11" s="101"/>
      <c r="AL11" s="50">
        <f t="shared" si="1"/>
      </c>
      <c r="AM11" s="21" t="str">
        <f t="shared" si="2"/>
        <v>-9999</v>
      </c>
      <c r="AN11" s="23"/>
      <c r="AO11" s="24">
        <f>IF(AND(AM11=AM6,F28&gt;D28),1,0)</f>
        <v>0</v>
      </c>
      <c r="AP11" s="24">
        <f>IF(AND(AM11=AM7,F23&gt;D23),1,0)</f>
        <v>0</v>
      </c>
      <c r="AQ11" s="24">
        <f>IF(AND(AM11=AM8,F18&gt;D18),1,0)</f>
        <v>0</v>
      </c>
      <c r="AR11" s="24">
        <f>IF(AND(AM11=AM9,AK30&gt;AI30),1,0)</f>
        <v>0</v>
      </c>
      <c r="AS11" s="24">
        <f>IF(AND(AM11=AM10,AK25&gt;AI25),1,0)</f>
        <v>0</v>
      </c>
      <c r="AT11" s="24"/>
      <c r="AU11" s="24">
        <f>IF(AND(AM11=AM12,D37&gt;F37),1,0)</f>
        <v>0</v>
      </c>
      <c r="AV11" s="25">
        <f>IF(AND(AM11=AM13,AI19&gt;AK19),1,0)</f>
        <v>0</v>
      </c>
      <c r="AW11" s="23">
        <f t="shared" si="3"/>
        <v>-9999</v>
      </c>
      <c r="AX11" s="21">
        <f t="shared" si="4"/>
        <v>0</v>
      </c>
      <c r="AY11" s="21">
        <f t="shared" si="5"/>
        <v>0</v>
      </c>
      <c r="AZ11" s="21">
        <f t="shared" si="6"/>
        <v>0</v>
      </c>
      <c r="BA11" s="21">
        <f t="shared" si="7"/>
        <v>0</v>
      </c>
      <c r="BB11" s="21">
        <f t="shared" si="8"/>
        <v>0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</row>
    <row r="12" spans="1:71" s="4" customFormat="1" ht="15">
      <c r="A12" s="40">
        <v>7</v>
      </c>
      <c r="B12" s="53"/>
      <c r="C12" s="54"/>
      <c r="D12" s="35">
        <f>F22</f>
        <v>0</v>
      </c>
      <c r="E12" s="36" t="s">
        <v>2</v>
      </c>
      <c r="F12" s="37">
        <f>D22</f>
        <v>0</v>
      </c>
      <c r="G12" s="35">
        <f>F17</f>
        <v>0</v>
      </c>
      <c r="H12" s="36" t="s">
        <v>2</v>
      </c>
      <c r="I12" s="37">
        <f>D17</f>
        <v>0</v>
      </c>
      <c r="J12" s="35">
        <f>AK29</f>
        <v>0</v>
      </c>
      <c r="K12" s="36" t="s">
        <v>2</v>
      </c>
      <c r="L12" s="37">
        <f>AI29</f>
        <v>0</v>
      </c>
      <c r="M12" s="35">
        <f>AK24</f>
        <v>0</v>
      </c>
      <c r="N12" s="36" t="s">
        <v>2</v>
      </c>
      <c r="O12" s="37">
        <f>AI24</f>
        <v>0</v>
      </c>
      <c r="P12" s="35">
        <f>AK18</f>
        <v>0</v>
      </c>
      <c r="Q12" s="36" t="s">
        <v>2</v>
      </c>
      <c r="R12" s="37">
        <f>AI18</f>
        <v>0</v>
      </c>
      <c r="S12" s="48">
        <f>F37</f>
        <v>0</v>
      </c>
      <c r="T12" s="36" t="s">
        <v>2</v>
      </c>
      <c r="U12" s="49">
        <f>D37</f>
        <v>0</v>
      </c>
      <c r="V12" s="67"/>
      <c r="W12" s="68"/>
      <c r="X12" s="95"/>
      <c r="Y12" s="35">
        <f>D31</f>
        <v>0</v>
      </c>
      <c r="Z12" s="36" t="s">
        <v>2</v>
      </c>
      <c r="AA12" s="37">
        <f>F31</f>
        <v>0</v>
      </c>
      <c r="AB12" s="42">
        <f>IF(G12&gt;I12,1,0)+IF(J12&gt;L12,1,0)+IF(M12&gt;O12,1,0)+IF(P12&gt;R12,1,0)+IF(S12&gt;U12,1,0)+IF(D12&gt;F12,1,0)+IF(Y12&gt;AA12,1,0)</f>
        <v>0</v>
      </c>
      <c r="AC12" s="43" t="s">
        <v>2</v>
      </c>
      <c r="AD12" s="44">
        <f>IF(I12&gt;G12,1,0)+IF(L12&gt;J12,1,0)+IF(O12&gt;M12,1,0)+IF(R12&gt;P12,1,0)+IF(U12&gt;S12,1,0)+IF(F12&gt;D12,1,0)+IF(AA12&gt;Y12,1,0)</f>
        <v>0</v>
      </c>
      <c r="AE12" s="35">
        <f>D12+G12+J12+M12+P12+S12+Y12</f>
        <v>0</v>
      </c>
      <c r="AF12" s="36" t="s">
        <v>2</v>
      </c>
      <c r="AG12" s="36">
        <f>I12+L12+O12+R12+U12+F12+AA12</f>
        <v>0</v>
      </c>
      <c r="AH12" s="36">
        <f t="shared" si="0"/>
        <v>0</v>
      </c>
      <c r="AI12" s="101">
        <f>IF(ISTEXT(B12),RANK(AW12,AW6:AW13,0),"")</f>
      </c>
      <c r="AJ12" s="101"/>
      <c r="AK12" s="101"/>
      <c r="AL12" s="50">
        <f t="shared" si="1"/>
      </c>
      <c r="AM12" s="21" t="str">
        <f t="shared" si="2"/>
        <v>-9999</v>
      </c>
      <c r="AN12" s="23"/>
      <c r="AO12" s="24">
        <f>IF(AND(AM12=AM6,F22&gt;D22),1,0)</f>
        <v>0</v>
      </c>
      <c r="AP12" s="24">
        <f>IF(AND(AM12=AM7,F17&gt;D17),1,0)</f>
        <v>0</v>
      </c>
      <c r="AQ12" s="24">
        <f>IF(AND(AM12=AM8,AK29&gt;AI29),1,0)</f>
        <v>0</v>
      </c>
      <c r="AR12" s="24">
        <f>IF(AND(AM12=AM9,AK24&gt;AI24),1,0)</f>
        <v>0</v>
      </c>
      <c r="AS12" s="24">
        <f>IF(AND(AM12=AM10,AK18&gt;AI18),1,0)</f>
        <v>0</v>
      </c>
      <c r="AT12" s="24">
        <f>IF(AND(AM12=AM11,F37&gt;D37),1,0)</f>
        <v>0</v>
      </c>
      <c r="AU12" s="24"/>
      <c r="AV12" s="25">
        <f>IF(AND(AM12=AM13,D31&gt;F31),1,0)</f>
        <v>0</v>
      </c>
      <c r="AW12" s="23">
        <f t="shared" si="3"/>
        <v>-9999</v>
      </c>
      <c r="AX12" s="21">
        <f t="shared" si="4"/>
        <v>0</v>
      </c>
      <c r="AY12" s="21">
        <f t="shared" si="5"/>
        <v>0</v>
      </c>
      <c r="AZ12" s="21">
        <f t="shared" si="6"/>
        <v>0</v>
      </c>
      <c r="BA12" s="21">
        <f t="shared" si="7"/>
        <v>0</v>
      </c>
      <c r="BB12" s="21">
        <f t="shared" si="8"/>
        <v>0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1" s="4" customFormat="1" ht="15">
      <c r="A13" s="40">
        <v>8</v>
      </c>
      <c r="B13" s="53"/>
      <c r="C13" s="54"/>
      <c r="D13" s="35">
        <f>F16</f>
        <v>0</v>
      </c>
      <c r="E13" s="36" t="s">
        <v>2</v>
      </c>
      <c r="F13" s="37">
        <f>D16</f>
        <v>0</v>
      </c>
      <c r="G13" s="35">
        <f>AK23</f>
        <v>0</v>
      </c>
      <c r="H13" s="36" t="s">
        <v>2</v>
      </c>
      <c r="I13" s="37">
        <f>AI23</f>
        <v>0</v>
      </c>
      <c r="J13" s="35">
        <f>F36</f>
        <v>0</v>
      </c>
      <c r="K13" s="36" t="s">
        <v>2</v>
      </c>
      <c r="L13" s="37">
        <f>D36</f>
        <v>0</v>
      </c>
      <c r="M13" s="35">
        <f>F25</f>
        <v>0</v>
      </c>
      <c r="N13" s="36" t="s">
        <v>2</v>
      </c>
      <c r="O13" s="37">
        <f>D25</f>
        <v>0</v>
      </c>
      <c r="P13" s="35">
        <f>AK31</f>
        <v>0</v>
      </c>
      <c r="Q13" s="36" t="s">
        <v>2</v>
      </c>
      <c r="R13" s="37">
        <f>AI31</f>
        <v>0</v>
      </c>
      <c r="S13" s="35">
        <f>AK19</f>
        <v>0</v>
      </c>
      <c r="T13" s="36" t="s">
        <v>2</v>
      </c>
      <c r="U13" s="37">
        <f>AI19</f>
        <v>0</v>
      </c>
      <c r="V13" s="35">
        <f>F31</f>
        <v>0</v>
      </c>
      <c r="W13" s="36" t="s">
        <v>2</v>
      </c>
      <c r="X13" s="37">
        <f>D31</f>
        <v>0</v>
      </c>
      <c r="Y13" s="67"/>
      <c r="Z13" s="68"/>
      <c r="AA13" s="95"/>
      <c r="AB13" s="42">
        <f>IF(G13&gt;I13,1,0)+IF(J13&gt;L13,1,0)+IF(M13&gt;O13,1,0)+IF(P13&gt;R13,1,0)+IF(S13&gt;U13,1,0)+IF(V13&gt;X13,1,0)+IF(D13&gt;F13,1,0)</f>
        <v>0</v>
      </c>
      <c r="AC13" s="43" t="s">
        <v>2</v>
      </c>
      <c r="AD13" s="44">
        <f>IF(I13&gt;G13,1,0)+IF(L13&gt;J13,1,0)+IF(O13&gt;M13,1,0)+IF(R13&gt;P13,1,0)+IF(U13&gt;S13,1,0)+IF(X13&gt;V13,1,0)+IF(F13&gt;D13,1,0)</f>
        <v>0</v>
      </c>
      <c r="AE13" s="35">
        <f>D13+G13+J13+M13+P13+S13+V13</f>
        <v>0</v>
      </c>
      <c r="AF13" s="36" t="s">
        <v>2</v>
      </c>
      <c r="AG13" s="36">
        <f>I13+L13+O13+R13+U13+X13+F13</f>
        <v>0</v>
      </c>
      <c r="AH13" s="36">
        <f t="shared" si="0"/>
        <v>0</v>
      </c>
      <c r="AI13" s="101">
        <f>IF(ISTEXT(B13),RANK(AW13,AW6:AW13,0),"")</f>
      </c>
      <c r="AJ13" s="101"/>
      <c r="AK13" s="101"/>
      <c r="AL13" s="50">
        <f t="shared" si="1"/>
      </c>
      <c r="AM13" s="21" t="str">
        <f t="shared" si="2"/>
        <v>-9999</v>
      </c>
      <c r="AN13" s="23"/>
      <c r="AO13" s="24">
        <f>IF(AND(AM13=AM6,F16&gt;D16),1,0)</f>
        <v>0</v>
      </c>
      <c r="AP13" s="24">
        <f>IF(AND(AM13=AM7,AK23&gt;AI23),1,0)</f>
        <v>0</v>
      </c>
      <c r="AQ13" s="24">
        <f>IF(AND(AM13=AM8,F36&gt;D36),1,0)</f>
        <v>0</v>
      </c>
      <c r="AR13" s="24">
        <f>IF(AND(AM13=AM9,F25&gt;D25),1,0)</f>
        <v>0</v>
      </c>
      <c r="AS13" s="24">
        <f>IF(AND(AM13=AM10,AK31&gt;AI31),1,0)</f>
        <v>0</v>
      </c>
      <c r="AT13" s="24">
        <f>IF(AND(AM13=AM11,AK19&gt;AI19),1,0)</f>
        <v>0</v>
      </c>
      <c r="AU13" s="24">
        <f>IF(AND(AM13=AM12,F31&gt;D31),1,0)</f>
        <v>0</v>
      </c>
      <c r="AV13" s="25"/>
      <c r="AW13" s="23">
        <f t="shared" si="3"/>
        <v>-9999</v>
      </c>
      <c r="AX13" s="21">
        <f t="shared" si="4"/>
        <v>0</v>
      </c>
      <c r="AY13" s="21">
        <f t="shared" si="5"/>
        <v>0</v>
      </c>
      <c r="AZ13" s="21">
        <f t="shared" si="6"/>
        <v>0</v>
      </c>
      <c r="BA13" s="21">
        <f t="shared" si="7"/>
        <v>0</v>
      </c>
      <c r="BB13" s="21">
        <f t="shared" si="8"/>
        <v>0</v>
      </c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</row>
    <row r="14" spans="1:71" s="4" customFormat="1" ht="12.75">
      <c r="A14" s="8"/>
      <c r="B14" s="51"/>
      <c r="C14" s="5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  <c r="AC14" s="33"/>
      <c r="AD14" s="33"/>
      <c r="AE14" s="8"/>
      <c r="AF14" s="8"/>
      <c r="AG14" s="8"/>
      <c r="AH14" s="8"/>
      <c r="AI14" s="10"/>
      <c r="AJ14" s="10"/>
      <c r="AK14" s="10"/>
      <c r="AM14" s="21"/>
      <c r="AN14" s="23"/>
      <c r="AO14" s="24"/>
      <c r="AP14" s="24"/>
      <c r="AQ14" s="24"/>
      <c r="AR14" s="24"/>
      <c r="AS14" s="24"/>
      <c r="AT14" s="24"/>
      <c r="AU14" s="24"/>
      <c r="AV14" s="25"/>
      <c r="AW14" s="23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</row>
    <row r="15" spans="1:71" s="1" customFormat="1" ht="14.25" customHeight="1">
      <c r="A15" s="86" t="s">
        <v>34</v>
      </c>
      <c r="B15" s="87"/>
      <c r="C15" s="87"/>
      <c r="D15" s="87"/>
      <c r="E15" s="87"/>
      <c r="F15" s="87"/>
      <c r="G15" s="87"/>
      <c r="H15" s="99"/>
      <c r="I15" s="99"/>
      <c r="J15" s="100"/>
      <c r="L15" s="86" t="s">
        <v>38</v>
      </c>
      <c r="M15" s="87" t="s">
        <v>38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  <c r="AM15" s="30"/>
      <c r="AN15" s="31"/>
      <c r="AO15" s="31"/>
      <c r="AP15" s="31"/>
      <c r="AQ15" s="31"/>
      <c r="AR15" s="31"/>
      <c r="AS15" s="31"/>
      <c r="AT15" s="31"/>
      <c r="AU15" s="31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62" s="1" customFormat="1" ht="12.75">
      <c r="A16" s="93">
        <f>B6</f>
        <v>0</v>
      </c>
      <c r="B16" s="93"/>
      <c r="C16" s="34">
        <f>B13</f>
        <v>0</v>
      </c>
      <c r="D16" s="55"/>
      <c r="E16" s="52" t="s">
        <v>2</v>
      </c>
      <c r="F16" s="57"/>
      <c r="H16" s="89" t="s">
        <v>14</v>
      </c>
      <c r="I16" s="90"/>
      <c r="J16" s="91"/>
      <c r="K16" s="38"/>
      <c r="L16" s="89" t="s">
        <v>24</v>
      </c>
      <c r="M16" s="90"/>
      <c r="N16" s="91"/>
      <c r="P16" s="93">
        <f>B6</f>
        <v>0</v>
      </c>
      <c r="Q16" s="93"/>
      <c r="R16" s="93"/>
      <c r="S16" s="93"/>
      <c r="T16" s="93"/>
      <c r="U16" s="93"/>
      <c r="V16" s="93"/>
      <c r="W16" s="93"/>
      <c r="X16" s="93"/>
      <c r="Y16" s="102"/>
      <c r="Z16" s="102">
        <f>B9</f>
        <v>0</v>
      </c>
      <c r="AA16" s="106"/>
      <c r="AB16" s="106"/>
      <c r="AC16" s="106"/>
      <c r="AD16" s="106"/>
      <c r="AE16" s="106"/>
      <c r="AF16" s="106"/>
      <c r="AG16" s="106"/>
      <c r="AH16" s="107"/>
      <c r="AI16" s="63"/>
      <c r="AJ16" s="9" t="s">
        <v>2</v>
      </c>
      <c r="AK16" s="6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s="1" customFormat="1" ht="12.75">
      <c r="A17" s="92">
        <f>B7</f>
        <v>0</v>
      </c>
      <c r="B17" s="92"/>
      <c r="C17" s="6">
        <f>B12</f>
        <v>0</v>
      </c>
      <c r="D17" s="56"/>
      <c r="E17" s="2" t="s">
        <v>2</v>
      </c>
      <c r="F17" s="58"/>
      <c r="H17" s="80" t="s">
        <v>15</v>
      </c>
      <c r="I17" s="81"/>
      <c r="J17" s="82"/>
      <c r="K17" s="38"/>
      <c r="L17" s="80" t="s">
        <v>23</v>
      </c>
      <c r="M17" s="81"/>
      <c r="N17" s="82"/>
      <c r="P17" s="92">
        <f>B7</f>
        <v>0</v>
      </c>
      <c r="Q17" s="92"/>
      <c r="R17" s="92"/>
      <c r="S17" s="92"/>
      <c r="T17" s="92"/>
      <c r="U17" s="92"/>
      <c r="V17" s="92"/>
      <c r="W17" s="92"/>
      <c r="X17" s="92"/>
      <c r="Y17" s="92"/>
      <c r="Z17" s="103">
        <f>B8</f>
        <v>0</v>
      </c>
      <c r="AA17" s="104"/>
      <c r="AB17" s="104"/>
      <c r="AC17" s="104"/>
      <c r="AD17" s="104"/>
      <c r="AE17" s="104"/>
      <c r="AF17" s="104"/>
      <c r="AG17" s="104"/>
      <c r="AH17" s="105"/>
      <c r="AI17" s="56"/>
      <c r="AJ17" s="2" t="s">
        <v>2</v>
      </c>
      <c r="AK17" s="58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</row>
    <row r="18" spans="1:62" s="1" customFormat="1" ht="12.75">
      <c r="A18" s="92">
        <f>B8</f>
        <v>0</v>
      </c>
      <c r="B18" s="92"/>
      <c r="C18" s="6">
        <f>B11</f>
        <v>0</v>
      </c>
      <c r="D18" s="56"/>
      <c r="E18" s="2" t="s">
        <v>2</v>
      </c>
      <c r="F18" s="58"/>
      <c r="H18" s="80" t="s">
        <v>16</v>
      </c>
      <c r="I18" s="81"/>
      <c r="J18" s="82"/>
      <c r="K18" s="38"/>
      <c r="L18" s="80" t="s">
        <v>6</v>
      </c>
      <c r="M18" s="81"/>
      <c r="N18" s="82"/>
      <c r="P18" s="92">
        <f>B10</f>
        <v>0</v>
      </c>
      <c r="Q18" s="92"/>
      <c r="R18" s="92"/>
      <c r="S18" s="92"/>
      <c r="T18" s="92"/>
      <c r="U18" s="92"/>
      <c r="V18" s="92"/>
      <c r="W18" s="92"/>
      <c r="X18" s="92"/>
      <c r="Y18" s="92"/>
      <c r="Z18" s="103">
        <f>B12</f>
        <v>0</v>
      </c>
      <c r="AA18" s="104"/>
      <c r="AB18" s="104"/>
      <c r="AC18" s="104"/>
      <c r="AD18" s="104"/>
      <c r="AE18" s="104"/>
      <c r="AF18" s="104"/>
      <c r="AG18" s="104"/>
      <c r="AH18" s="105"/>
      <c r="AI18" s="55"/>
      <c r="AJ18" s="52" t="s">
        <v>2</v>
      </c>
      <c r="AK18" s="57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</row>
    <row r="19" spans="1:62" s="1" customFormat="1" ht="12.75">
      <c r="A19" s="92">
        <f>B9</f>
        <v>0</v>
      </c>
      <c r="B19" s="92"/>
      <c r="C19" s="6">
        <f>B10</f>
        <v>0</v>
      </c>
      <c r="D19" s="56"/>
      <c r="E19" s="2" t="s">
        <v>2</v>
      </c>
      <c r="F19" s="58"/>
      <c r="H19" s="83" t="s">
        <v>17</v>
      </c>
      <c r="I19" s="84"/>
      <c r="J19" s="85"/>
      <c r="K19" s="38"/>
      <c r="L19" s="83" t="s">
        <v>26</v>
      </c>
      <c r="M19" s="84"/>
      <c r="N19" s="85"/>
      <c r="P19" s="92">
        <f>B11</f>
        <v>0</v>
      </c>
      <c r="Q19" s="92"/>
      <c r="R19" s="92"/>
      <c r="S19" s="92"/>
      <c r="T19" s="92"/>
      <c r="U19" s="92"/>
      <c r="V19" s="92"/>
      <c r="W19" s="92"/>
      <c r="X19" s="92"/>
      <c r="Y19" s="92"/>
      <c r="Z19" s="103">
        <f>B13</f>
        <v>0</v>
      </c>
      <c r="AA19" s="104"/>
      <c r="AB19" s="104"/>
      <c r="AC19" s="104"/>
      <c r="AD19" s="104"/>
      <c r="AE19" s="104"/>
      <c r="AF19" s="104"/>
      <c r="AG19" s="104"/>
      <c r="AH19" s="105"/>
      <c r="AI19" s="55"/>
      <c r="AJ19" s="52" t="s">
        <v>2</v>
      </c>
      <c r="AK19" s="57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</row>
    <row r="20" spans="1:62" s="1" customFormat="1" ht="7.5" customHeight="1">
      <c r="A20" s="11"/>
      <c r="B20" s="11"/>
      <c r="C20" s="11"/>
      <c r="D20" s="8"/>
      <c r="E20" s="8"/>
      <c r="F20" s="8"/>
      <c r="G20" s="3"/>
      <c r="H20" s="3"/>
      <c r="I20" s="3"/>
      <c r="J20" s="4"/>
      <c r="K20" s="4"/>
      <c r="L20" s="4"/>
      <c r="M20" s="3"/>
      <c r="N20" s="3"/>
      <c r="O20" s="3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9"/>
      <c r="AJ20" s="9"/>
      <c r="AK20" s="9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1" customFormat="1" ht="14.25" customHeight="1">
      <c r="A21" s="86" t="s">
        <v>35</v>
      </c>
      <c r="B21" s="87"/>
      <c r="C21" s="87"/>
      <c r="D21" s="87"/>
      <c r="E21" s="87"/>
      <c r="F21" s="87"/>
      <c r="G21" s="87"/>
      <c r="H21" s="87"/>
      <c r="I21" s="87"/>
      <c r="J21" s="88"/>
      <c r="K21" s="4"/>
      <c r="L21" s="86" t="s">
        <v>39</v>
      </c>
      <c r="M21" s="87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8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1" customFormat="1" ht="12.75">
      <c r="A22" s="93">
        <f>B6</f>
        <v>0</v>
      </c>
      <c r="B22" s="93"/>
      <c r="C22" s="34">
        <f>B12</f>
        <v>0</v>
      </c>
      <c r="D22" s="55"/>
      <c r="E22" s="52" t="s">
        <v>2</v>
      </c>
      <c r="F22" s="57"/>
      <c r="H22" s="89" t="s">
        <v>18</v>
      </c>
      <c r="I22" s="90"/>
      <c r="J22" s="91"/>
      <c r="K22" s="38"/>
      <c r="L22" s="89" t="s">
        <v>25</v>
      </c>
      <c r="M22" s="90"/>
      <c r="N22" s="91"/>
      <c r="P22" s="93">
        <f>B6</f>
        <v>0</v>
      </c>
      <c r="Q22" s="93"/>
      <c r="R22" s="93"/>
      <c r="S22" s="93"/>
      <c r="T22" s="93"/>
      <c r="U22" s="93"/>
      <c r="V22" s="93"/>
      <c r="W22" s="93"/>
      <c r="X22" s="93"/>
      <c r="Y22" s="93"/>
      <c r="Z22" s="102">
        <f>B8</f>
        <v>0</v>
      </c>
      <c r="AA22" s="106"/>
      <c r="AB22" s="106"/>
      <c r="AC22" s="106"/>
      <c r="AD22" s="106"/>
      <c r="AE22" s="106"/>
      <c r="AF22" s="106"/>
      <c r="AG22" s="106"/>
      <c r="AH22" s="107"/>
      <c r="AI22" s="59"/>
      <c r="AJ22" s="9" t="s">
        <v>2</v>
      </c>
      <c r="AK22" s="6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" customFormat="1" ht="13.5">
      <c r="A23" s="92">
        <f>B7</f>
        <v>0</v>
      </c>
      <c r="B23" s="92"/>
      <c r="C23" s="6">
        <f>B11</f>
        <v>0</v>
      </c>
      <c r="D23" s="56"/>
      <c r="E23" s="2" t="s">
        <v>2</v>
      </c>
      <c r="F23" s="58"/>
      <c r="H23" s="80" t="s">
        <v>19</v>
      </c>
      <c r="I23" s="81"/>
      <c r="J23" s="82"/>
      <c r="K23" s="38"/>
      <c r="L23" s="80" t="s">
        <v>11</v>
      </c>
      <c r="M23" s="81"/>
      <c r="N23" s="82"/>
      <c r="P23" s="92">
        <f>B7</f>
        <v>0</v>
      </c>
      <c r="Q23" s="92"/>
      <c r="R23" s="92"/>
      <c r="S23" s="92"/>
      <c r="T23" s="92"/>
      <c r="U23" s="92"/>
      <c r="V23" s="92"/>
      <c r="W23" s="92"/>
      <c r="X23" s="92"/>
      <c r="Y23" s="92"/>
      <c r="Z23" s="103">
        <f>B13</f>
        <v>0</v>
      </c>
      <c r="AA23" s="104"/>
      <c r="AB23" s="104"/>
      <c r="AC23" s="104"/>
      <c r="AD23" s="104"/>
      <c r="AE23" s="104"/>
      <c r="AF23" s="104"/>
      <c r="AG23" s="104"/>
      <c r="AH23" s="105"/>
      <c r="AI23" s="61"/>
      <c r="AJ23" s="8" t="s">
        <v>2</v>
      </c>
      <c r="AK23" s="62"/>
      <c r="AL23" s="5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" customFormat="1" ht="13.5">
      <c r="A24" s="92">
        <f>B8</f>
        <v>0</v>
      </c>
      <c r="B24" s="92"/>
      <c r="C24" s="6">
        <f>B10</f>
        <v>0</v>
      </c>
      <c r="D24" s="56"/>
      <c r="E24" s="2" t="s">
        <v>2</v>
      </c>
      <c r="F24" s="58"/>
      <c r="H24" s="80" t="s">
        <v>20</v>
      </c>
      <c r="I24" s="81"/>
      <c r="J24" s="82"/>
      <c r="K24" s="38"/>
      <c r="L24" s="80" t="s">
        <v>10</v>
      </c>
      <c r="M24" s="81"/>
      <c r="N24" s="82"/>
      <c r="P24" s="92">
        <f>B9</f>
        <v>0</v>
      </c>
      <c r="Q24" s="92"/>
      <c r="R24" s="92"/>
      <c r="S24" s="92"/>
      <c r="T24" s="92"/>
      <c r="U24" s="92"/>
      <c r="V24" s="92"/>
      <c r="W24" s="92"/>
      <c r="X24" s="92"/>
      <c r="Y24" s="92"/>
      <c r="Z24" s="103">
        <f>B12</f>
        <v>0</v>
      </c>
      <c r="AA24" s="104"/>
      <c r="AB24" s="104"/>
      <c r="AC24" s="104"/>
      <c r="AD24" s="104"/>
      <c r="AE24" s="104"/>
      <c r="AF24" s="104"/>
      <c r="AG24" s="104"/>
      <c r="AH24" s="105"/>
      <c r="AI24" s="56"/>
      <c r="AJ24" s="2" t="s">
        <v>2</v>
      </c>
      <c r="AK24" s="58"/>
      <c r="AL24" s="5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s="1" customFormat="1" ht="13.5">
      <c r="A25" s="92">
        <f>B9</f>
        <v>0</v>
      </c>
      <c r="B25" s="92"/>
      <c r="C25" s="6">
        <f>B13</f>
        <v>0</v>
      </c>
      <c r="D25" s="56"/>
      <c r="E25" s="2" t="s">
        <v>2</v>
      </c>
      <c r="F25" s="58"/>
      <c r="H25" s="83" t="s">
        <v>7</v>
      </c>
      <c r="I25" s="84"/>
      <c r="J25" s="85"/>
      <c r="K25" s="38"/>
      <c r="L25" s="83" t="s">
        <v>9</v>
      </c>
      <c r="M25" s="84"/>
      <c r="N25" s="85"/>
      <c r="P25" s="92">
        <f>B10</f>
        <v>0</v>
      </c>
      <c r="Q25" s="92"/>
      <c r="R25" s="92"/>
      <c r="S25" s="92"/>
      <c r="T25" s="92"/>
      <c r="U25" s="92"/>
      <c r="V25" s="92"/>
      <c r="W25" s="92"/>
      <c r="X25" s="92"/>
      <c r="Y25" s="92"/>
      <c r="Z25" s="103">
        <f>B11</f>
        <v>0</v>
      </c>
      <c r="AA25" s="104"/>
      <c r="AB25" s="104"/>
      <c r="AC25" s="104"/>
      <c r="AD25" s="104"/>
      <c r="AE25" s="104"/>
      <c r="AF25" s="104"/>
      <c r="AG25" s="104"/>
      <c r="AH25" s="105"/>
      <c r="AI25" s="55"/>
      <c r="AJ25" s="52" t="s">
        <v>2</v>
      </c>
      <c r="AK25" s="57"/>
      <c r="AL25" s="5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1:62" s="1" customFormat="1" ht="7.5" customHeight="1">
      <c r="A26" s="12"/>
      <c r="B26" s="12"/>
      <c r="C26" s="12"/>
      <c r="D26" s="9"/>
      <c r="E26" s="9"/>
      <c r="F26" s="9"/>
      <c r="G26" s="3"/>
      <c r="H26" s="3"/>
      <c r="I26" s="3"/>
      <c r="J26" s="4"/>
      <c r="K26" s="4"/>
      <c r="L26" s="4"/>
      <c r="M26" s="3"/>
      <c r="N26" s="3"/>
      <c r="O26" s="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9"/>
      <c r="AJ26" s="9"/>
      <c r="AK26" s="9"/>
      <c r="AL26" s="5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1" customFormat="1" ht="14.25" customHeight="1">
      <c r="A27" s="86" t="s">
        <v>36</v>
      </c>
      <c r="B27" s="87"/>
      <c r="C27" s="87"/>
      <c r="D27" s="87"/>
      <c r="E27" s="87"/>
      <c r="F27" s="87"/>
      <c r="G27" s="87"/>
      <c r="H27" s="87"/>
      <c r="I27" s="87"/>
      <c r="J27" s="88"/>
      <c r="K27" s="4"/>
      <c r="L27" s="86" t="s">
        <v>40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1" customFormat="1" ht="13.5">
      <c r="A28" s="93">
        <f>B6</f>
        <v>0</v>
      </c>
      <c r="B28" s="93"/>
      <c r="C28" s="34">
        <f>B11</f>
        <v>0</v>
      </c>
      <c r="D28" s="55"/>
      <c r="E28" s="52" t="s">
        <v>2</v>
      </c>
      <c r="F28" s="57"/>
      <c r="H28" s="89" t="s">
        <v>28</v>
      </c>
      <c r="I28" s="90"/>
      <c r="J28" s="91"/>
      <c r="K28" s="38"/>
      <c r="L28" s="89" t="s">
        <v>32</v>
      </c>
      <c r="M28" s="90"/>
      <c r="N28" s="91"/>
      <c r="P28" s="93">
        <f>B6</f>
        <v>0</v>
      </c>
      <c r="Q28" s="93"/>
      <c r="R28" s="93"/>
      <c r="S28" s="93"/>
      <c r="T28" s="93"/>
      <c r="U28" s="93"/>
      <c r="V28" s="93"/>
      <c r="W28" s="93"/>
      <c r="X28" s="93"/>
      <c r="Y28" s="93"/>
      <c r="Z28" s="102">
        <f>B7</f>
        <v>0</v>
      </c>
      <c r="AA28" s="106"/>
      <c r="AB28" s="106"/>
      <c r="AC28" s="106"/>
      <c r="AD28" s="106"/>
      <c r="AE28" s="106"/>
      <c r="AF28" s="106"/>
      <c r="AG28" s="106"/>
      <c r="AH28" s="107"/>
      <c r="AI28" s="59"/>
      <c r="AJ28" s="9" t="s">
        <v>2</v>
      </c>
      <c r="AK28" s="60"/>
      <c r="AL28" s="5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1" customFormat="1" ht="13.5">
      <c r="A29" s="92">
        <f>B7</f>
        <v>0</v>
      </c>
      <c r="B29" s="92"/>
      <c r="C29" s="6">
        <f>B10</f>
        <v>0</v>
      </c>
      <c r="D29" s="56"/>
      <c r="E29" s="2" t="s">
        <v>2</v>
      </c>
      <c r="F29" s="58"/>
      <c r="H29" s="80" t="s">
        <v>29</v>
      </c>
      <c r="I29" s="81"/>
      <c r="J29" s="82"/>
      <c r="K29" s="38"/>
      <c r="L29" s="80" t="s">
        <v>12</v>
      </c>
      <c r="M29" s="81"/>
      <c r="N29" s="82"/>
      <c r="P29" s="92">
        <f>B8</f>
        <v>0</v>
      </c>
      <c r="Q29" s="92"/>
      <c r="R29" s="92"/>
      <c r="S29" s="92"/>
      <c r="T29" s="92"/>
      <c r="U29" s="92"/>
      <c r="V29" s="92"/>
      <c r="W29" s="92"/>
      <c r="X29" s="92"/>
      <c r="Y29" s="92"/>
      <c r="Z29" s="103">
        <f>B12</f>
        <v>0</v>
      </c>
      <c r="AA29" s="104"/>
      <c r="AB29" s="104"/>
      <c r="AC29" s="104"/>
      <c r="AD29" s="104"/>
      <c r="AE29" s="104"/>
      <c r="AF29" s="104"/>
      <c r="AG29" s="104"/>
      <c r="AH29" s="105"/>
      <c r="AI29" s="56"/>
      <c r="AJ29" s="2" t="s">
        <v>2</v>
      </c>
      <c r="AK29" s="58"/>
      <c r="AL29" s="5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1" customFormat="1" ht="13.5">
      <c r="A30" s="92">
        <f>B8</f>
        <v>0</v>
      </c>
      <c r="B30" s="92"/>
      <c r="C30" s="6">
        <f>B9</f>
        <v>0</v>
      </c>
      <c r="D30" s="56"/>
      <c r="E30" s="2" t="s">
        <v>2</v>
      </c>
      <c r="F30" s="58"/>
      <c r="H30" s="80" t="s">
        <v>30</v>
      </c>
      <c r="I30" s="81"/>
      <c r="J30" s="82"/>
      <c r="K30" s="38"/>
      <c r="L30" s="80" t="s">
        <v>13</v>
      </c>
      <c r="M30" s="81"/>
      <c r="N30" s="82"/>
      <c r="P30" s="92">
        <f>B9</f>
        <v>0</v>
      </c>
      <c r="Q30" s="92"/>
      <c r="R30" s="92"/>
      <c r="S30" s="92"/>
      <c r="T30" s="92"/>
      <c r="U30" s="92"/>
      <c r="V30" s="92"/>
      <c r="W30" s="92"/>
      <c r="X30" s="92"/>
      <c r="Y30" s="92"/>
      <c r="Z30" s="103">
        <f>B11</f>
        <v>0</v>
      </c>
      <c r="AA30" s="104"/>
      <c r="AB30" s="104"/>
      <c r="AC30" s="104"/>
      <c r="AD30" s="104"/>
      <c r="AE30" s="104"/>
      <c r="AF30" s="104"/>
      <c r="AG30" s="104"/>
      <c r="AH30" s="105"/>
      <c r="AI30" s="55"/>
      <c r="AJ30" s="52" t="s">
        <v>2</v>
      </c>
      <c r="AK30" s="57"/>
      <c r="AL30" s="5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1" customFormat="1" ht="13.5">
      <c r="A31" s="92">
        <f>B12</f>
        <v>0</v>
      </c>
      <c r="B31" s="92"/>
      <c r="C31" s="6">
        <f>B13</f>
        <v>0</v>
      </c>
      <c r="D31" s="56"/>
      <c r="E31" s="2" t="s">
        <v>2</v>
      </c>
      <c r="F31" s="58"/>
      <c r="H31" s="83" t="s">
        <v>27</v>
      </c>
      <c r="I31" s="84"/>
      <c r="J31" s="85"/>
      <c r="K31" s="38"/>
      <c r="L31" s="83" t="s">
        <v>33</v>
      </c>
      <c r="M31" s="84"/>
      <c r="N31" s="85"/>
      <c r="P31" s="92">
        <f>B10</f>
        <v>0</v>
      </c>
      <c r="Q31" s="92"/>
      <c r="R31" s="92"/>
      <c r="S31" s="92"/>
      <c r="T31" s="92"/>
      <c r="U31" s="92"/>
      <c r="V31" s="92"/>
      <c r="W31" s="92"/>
      <c r="X31" s="92"/>
      <c r="Y31" s="92"/>
      <c r="Z31" s="103">
        <f>B13</f>
        <v>0</v>
      </c>
      <c r="AA31" s="104"/>
      <c r="AB31" s="104"/>
      <c r="AC31" s="104"/>
      <c r="AD31" s="104"/>
      <c r="AE31" s="104"/>
      <c r="AF31" s="104"/>
      <c r="AG31" s="104"/>
      <c r="AH31" s="105"/>
      <c r="AI31" s="55"/>
      <c r="AJ31" s="52" t="s">
        <v>2</v>
      </c>
      <c r="AK31" s="57"/>
      <c r="AL31" s="5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1" customFormat="1" ht="7.5" customHeight="1">
      <c r="A32" s="12"/>
      <c r="B32" s="12"/>
      <c r="C32" s="12"/>
      <c r="D32" s="9"/>
      <c r="E32" s="9"/>
      <c r="F32" s="9"/>
      <c r="G32" s="3"/>
      <c r="H32" s="3"/>
      <c r="I32" s="3"/>
      <c r="J32" s="4"/>
      <c r="K32" s="4"/>
      <c r="L32" s="4"/>
      <c r="M32" s="3"/>
      <c r="N32" s="3"/>
      <c r="O32" s="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9"/>
      <c r="AJ32" s="9"/>
      <c r="AK32" s="9"/>
      <c r="AL32" s="5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1" customFormat="1" ht="14.25" customHeight="1">
      <c r="A33" s="86" t="s">
        <v>37</v>
      </c>
      <c r="B33" s="87"/>
      <c r="C33" s="87"/>
      <c r="D33" s="87"/>
      <c r="E33" s="87"/>
      <c r="F33" s="87"/>
      <c r="G33" s="87"/>
      <c r="H33" s="87"/>
      <c r="I33" s="87"/>
      <c r="J33" s="88"/>
      <c r="K33" s="4"/>
      <c r="L33" s="86" t="s">
        <v>44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8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1" customFormat="1" ht="13.5" customHeight="1">
      <c r="A34" s="93">
        <f>B6</f>
        <v>0</v>
      </c>
      <c r="B34" s="93"/>
      <c r="C34" s="34">
        <f>B10</f>
        <v>0</v>
      </c>
      <c r="D34" s="55"/>
      <c r="E34" s="52" t="s">
        <v>2</v>
      </c>
      <c r="F34" s="57"/>
      <c r="H34" s="89" t="s">
        <v>21</v>
      </c>
      <c r="I34" s="90"/>
      <c r="J34" s="91"/>
      <c r="K34" s="4"/>
      <c r="L34" s="7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1" customFormat="1" ht="13.5" customHeight="1">
      <c r="A35" s="92">
        <f>B7</f>
        <v>0</v>
      </c>
      <c r="B35" s="92"/>
      <c r="C35" s="6">
        <f>B9</f>
        <v>0</v>
      </c>
      <c r="D35" s="56"/>
      <c r="E35" s="2" t="s">
        <v>2</v>
      </c>
      <c r="F35" s="58"/>
      <c r="H35" s="80" t="s">
        <v>22</v>
      </c>
      <c r="I35" s="81"/>
      <c r="J35" s="82"/>
      <c r="K35" s="4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1" customFormat="1" ht="13.5" customHeight="1">
      <c r="A36" s="92">
        <f>B8</f>
        <v>0</v>
      </c>
      <c r="B36" s="92"/>
      <c r="C36" s="6">
        <f>B13</f>
        <v>0</v>
      </c>
      <c r="D36" s="56"/>
      <c r="E36" s="2" t="s">
        <v>2</v>
      </c>
      <c r="F36" s="58"/>
      <c r="H36" s="80" t="s">
        <v>8</v>
      </c>
      <c r="I36" s="81"/>
      <c r="J36" s="82"/>
      <c r="K36" s="4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5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71" s="1" customFormat="1" ht="13.5" customHeight="1">
      <c r="A37" s="92">
        <f>B11</f>
        <v>0</v>
      </c>
      <c r="B37" s="92"/>
      <c r="C37" s="6">
        <f>B12</f>
        <v>0</v>
      </c>
      <c r="D37" s="56"/>
      <c r="E37" s="2" t="s">
        <v>2</v>
      </c>
      <c r="F37" s="58"/>
      <c r="H37" s="83" t="s">
        <v>31</v>
      </c>
      <c r="I37" s="84"/>
      <c r="J37" s="85"/>
      <c r="K37" s="4"/>
      <c r="L37" s="76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8"/>
      <c r="AM37" s="30"/>
      <c r="AN37" s="31"/>
      <c r="AO37" s="31"/>
      <c r="AP37" s="31"/>
      <c r="AQ37" s="31"/>
      <c r="AR37" s="31"/>
      <c r="AS37" s="31"/>
      <c r="AT37" s="31"/>
      <c r="AU37" s="31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39:71" s="1" customFormat="1" ht="14.25" customHeight="1">
      <c r="AM38" s="30"/>
      <c r="AN38" s="31"/>
      <c r="AO38" s="31"/>
      <c r="AP38" s="31"/>
      <c r="AQ38" s="31"/>
      <c r="AR38" s="31"/>
      <c r="AS38" s="31"/>
      <c r="AT38" s="31"/>
      <c r="AU38" s="31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3:15" ht="13.5">
      <c r="M39" s="5"/>
      <c r="N39" s="5"/>
      <c r="O39" s="5"/>
    </row>
    <row r="40" spans="13:15" ht="13.5">
      <c r="M40" s="5"/>
      <c r="N40" s="5"/>
      <c r="O40" s="5"/>
    </row>
    <row r="41" spans="13:15" ht="13.5">
      <c r="M41" s="5"/>
      <c r="N41" s="5"/>
      <c r="O41" s="5"/>
    </row>
    <row r="50" spans="27:32" ht="13.5">
      <c r="AA50" s="1"/>
      <c r="AB50" s="1"/>
      <c r="AC50" s="1"/>
      <c r="AD50" s="1"/>
      <c r="AE50" s="1"/>
      <c r="AF50" s="30"/>
    </row>
    <row r="51" spans="27:32" ht="13.5">
      <c r="AA51" s="1"/>
      <c r="AB51" s="1"/>
      <c r="AC51" s="1"/>
      <c r="AD51" s="1"/>
      <c r="AE51" s="1"/>
      <c r="AF51" s="30"/>
    </row>
    <row r="52" spans="34:37" ht="13.5">
      <c r="AH52" s="79" t="s">
        <v>45</v>
      </c>
      <c r="AI52" s="79"/>
      <c r="AJ52" s="79"/>
      <c r="AK52" s="79"/>
    </row>
    <row r="53" spans="34:37" ht="13.5">
      <c r="AH53" s="79"/>
      <c r="AI53" s="79"/>
      <c r="AJ53" s="79"/>
      <c r="AK53" s="79"/>
    </row>
    <row r="54" ht="13.5"/>
    <row r="56" spans="1:7" ht="13.5">
      <c r="A56" s="69">
        <v>1</v>
      </c>
      <c r="B56" s="69" t="e">
        <f>VLOOKUP(1,$AI$6:$BB$13,16,0)</f>
        <v>#N/A</v>
      </c>
      <c r="C56" s="69" t="e">
        <f>VLOOKUP(1,$AI$6:$BB$13,17,0)</f>
        <v>#N/A</v>
      </c>
      <c r="D56" s="69" t="e">
        <f>VLOOKUP(1,$AI$6:$BB$13,18,0)</f>
        <v>#N/A</v>
      </c>
      <c r="E56" s="69" t="s">
        <v>2</v>
      </c>
      <c r="F56" s="69" t="e">
        <f>VLOOKUP(1,$AI$6:$BB$13,19,0)</f>
        <v>#N/A</v>
      </c>
      <c r="G56" s="69" t="e">
        <f>VLOOKUP(1,$AI$6:$BB$13,20,0)</f>
        <v>#N/A</v>
      </c>
    </row>
    <row r="57" spans="1:7" ht="13.5">
      <c r="A57" s="69">
        <v>2</v>
      </c>
      <c r="B57" s="69" t="e">
        <f>VLOOKUP(2,$AI$6:$BB$13,16,0)</f>
        <v>#N/A</v>
      </c>
      <c r="C57" s="69" t="e">
        <f>VLOOKUP(2,$AI$6:$BB$13,17,0)</f>
        <v>#N/A</v>
      </c>
      <c r="D57" s="69" t="e">
        <f>VLOOKUP(2,$AI$6:$BB$13,18,0)</f>
        <v>#N/A</v>
      </c>
      <c r="E57" s="69" t="s">
        <v>2</v>
      </c>
      <c r="F57" s="69" t="e">
        <f>VLOOKUP(2,$AI$6:$BB$13,19,0)</f>
        <v>#N/A</v>
      </c>
      <c r="G57" s="69" t="e">
        <f>VLOOKUP(2,$AI$6:$BB$13,20,0)</f>
        <v>#N/A</v>
      </c>
    </row>
    <row r="58" spans="1:7" ht="13.5">
      <c r="A58" s="69">
        <v>3</v>
      </c>
      <c r="B58" s="69" t="e">
        <f>VLOOKUP(3,$AI$6:$BB$13,16,0)</f>
        <v>#N/A</v>
      </c>
      <c r="C58" s="69" t="e">
        <f>VLOOKUP(3,$AI$6:$BB$13,17,0)</f>
        <v>#N/A</v>
      </c>
      <c r="D58" s="69" t="e">
        <f>VLOOKUP(3,$AI$6:$BB$13,18,0)</f>
        <v>#N/A</v>
      </c>
      <c r="E58" s="69" t="s">
        <v>2</v>
      </c>
      <c r="F58" s="69" t="e">
        <f>VLOOKUP(3,$AI$6:$BB$13,19,0)</f>
        <v>#N/A</v>
      </c>
      <c r="G58" s="69" t="e">
        <f>VLOOKUP(3,$AI$6:$BB$13,20,0)</f>
        <v>#N/A</v>
      </c>
    </row>
    <row r="59" spans="1:7" ht="13.5">
      <c r="A59" s="69">
        <v>4</v>
      </c>
      <c r="B59" s="69" t="e">
        <f>VLOOKUP(4,$AI$6:$BB$13,16,0)</f>
        <v>#N/A</v>
      </c>
      <c r="C59" s="69" t="e">
        <f>VLOOKUP(4,$AI$6:$BB$13,17,0)</f>
        <v>#N/A</v>
      </c>
      <c r="D59" s="69" t="e">
        <f>VLOOKUP(4,$AI$6:$BB$13,18,0)</f>
        <v>#N/A</v>
      </c>
      <c r="E59" s="69" t="s">
        <v>2</v>
      </c>
      <c r="F59" s="69" t="e">
        <f>VLOOKUP(4,$AI$6:$BB$13,19,0)</f>
        <v>#N/A</v>
      </c>
      <c r="G59" s="69" t="e">
        <f>VLOOKUP(4,$AI$6:$BB$13,20,0)</f>
        <v>#N/A</v>
      </c>
    </row>
    <row r="60" spans="1:7" ht="13.5">
      <c r="A60" s="69">
        <v>5</v>
      </c>
      <c r="B60" s="69" t="e">
        <f>VLOOKUP(5,$AI$6:$BB$13,16,0)</f>
        <v>#N/A</v>
      </c>
      <c r="C60" s="69" t="e">
        <f>VLOOKUP(5,$AI$6:$BB$13,17,0)</f>
        <v>#N/A</v>
      </c>
      <c r="D60" s="69" t="e">
        <f>VLOOKUP(5,$AI$6:$BB$13,18,0)</f>
        <v>#N/A</v>
      </c>
      <c r="E60" s="69" t="s">
        <v>2</v>
      </c>
      <c r="F60" s="69" t="e">
        <f>VLOOKUP(5,$AI$6:$BB$13,19,0)</f>
        <v>#N/A</v>
      </c>
      <c r="G60" s="69" t="e">
        <f>VLOOKUP(5,$AI$6:$BB$13,20,0)</f>
        <v>#N/A</v>
      </c>
    </row>
    <row r="61" spans="1:7" ht="13.5">
      <c r="A61" s="69">
        <v>6</v>
      </c>
      <c r="B61" s="69" t="e">
        <f>VLOOKUP(6,$AI$6:$BB$13,16,0)</f>
        <v>#N/A</v>
      </c>
      <c r="C61" s="69" t="e">
        <f>VLOOKUP(6,$AI$6:$BB$13,17,0)</f>
        <v>#N/A</v>
      </c>
      <c r="D61" s="69" t="e">
        <f>VLOOKUP(6,$AI$6:$BB$13,18,0)</f>
        <v>#N/A</v>
      </c>
      <c r="E61" s="69" t="s">
        <v>2</v>
      </c>
      <c r="F61" s="69" t="e">
        <f>VLOOKUP(6,$AI$6:$BB$13,19,0)</f>
        <v>#N/A</v>
      </c>
      <c r="G61" s="69" t="e">
        <f>VLOOKUP(6,$AI$6:$BB$13,20,0)</f>
        <v>#N/A</v>
      </c>
    </row>
    <row r="62" spans="1:7" ht="13.5">
      <c r="A62" s="69">
        <v>7</v>
      </c>
      <c r="B62" s="69" t="e">
        <f>VLOOKUP(7,$AI$6:$BB$13,16,0)</f>
        <v>#N/A</v>
      </c>
      <c r="C62" s="69" t="e">
        <f>VLOOKUP(7,$AI$6:$BB$13,17,0)</f>
        <v>#N/A</v>
      </c>
      <c r="D62" s="69" t="e">
        <f>VLOOKUP(7,$AI$6:$BB$13,18,0)</f>
        <v>#N/A</v>
      </c>
      <c r="E62" s="69" t="s">
        <v>2</v>
      </c>
      <c r="F62" s="69" t="e">
        <f>VLOOKUP(7,$AI$6:$BB$13,19,0)</f>
        <v>#N/A</v>
      </c>
      <c r="G62" s="69" t="e">
        <f>VLOOKUP(7,$AI$6:$BB$13,20,0)</f>
        <v>#N/A</v>
      </c>
    </row>
    <row r="63" spans="1:7" ht="13.5">
      <c r="A63" s="69">
        <v>8</v>
      </c>
      <c r="B63" s="69" t="e">
        <f>VLOOKUP(8,$AI$6:$BB$13,16,0)</f>
        <v>#N/A</v>
      </c>
      <c r="C63" s="69" t="e">
        <f>VLOOKUP(8,$AI$6:$BB$13,17,0)</f>
        <v>#N/A</v>
      </c>
      <c r="D63" s="69" t="e">
        <f>VLOOKUP(8,$AI$6:$BB$13,18,0)</f>
        <v>#N/A</v>
      </c>
      <c r="E63" s="69" t="s">
        <v>2</v>
      </c>
      <c r="F63" s="69" t="e">
        <f>VLOOKUP(8,$AI$6:$BB$13,19,0)</f>
        <v>#N/A</v>
      </c>
      <c r="G63" s="69" t="e">
        <f>VLOOKUP(8,$AI$6:$BB$13,20,0)</f>
        <v>#N/A</v>
      </c>
    </row>
  </sheetData>
  <sheetProtection password="CE41" sheet="1" objects="1" scenarios="1"/>
  <mergeCells count="108">
    <mergeCell ref="Z19:AH19"/>
    <mergeCell ref="Z30:AH30"/>
    <mergeCell ref="Z31:AH31"/>
    <mergeCell ref="Z24:AH24"/>
    <mergeCell ref="Z25:AH25"/>
    <mergeCell ref="Z28:AH28"/>
    <mergeCell ref="Z29:AH29"/>
    <mergeCell ref="A37:B37"/>
    <mergeCell ref="P30:Y30"/>
    <mergeCell ref="A30:B30"/>
    <mergeCell ref="A31:B31"/>
    <mergeCell ref="A35:B35"/>
    <mergeCell ref="P31:Y31"/>
    <mergeCell ref="H37:J37"/>
    <mergeCell ref="H35:J35"/>
    <mergeCell ref="H36:J36"/>
    <mergeCell ref="H34:J34"/>
    <mergeCell ref="A1:AK1"/>
    <mergeCell ref="A36:B36"/>
    <mergeCell ref="A2:AK2"/>
    <mergeCell ref="A34:B34"/>
    <mergeCell ref="AI5:AK5"/>
    <mergeCell ref="AI11:AK11"/>
    <mergeCell ref="AI12:AK12"/>
    <mergeCell ref="AI13:AK13"/>
    <mergeCell ref="AI6:AK6"/>
    <mergeCell ref="Z16:AH16"/>
    <mergeCell ref="A29:B29"/>
    <mergeCell ref="A16:B16"/>
    <mergeCell ref="A4:C4"/>
    <mergeCell ref="J8:L8"/>
    <mergeCell ref="A25:B25"/>
    <mergeCell ref="D5:F5"/>
    <mergeCell ref="D6:F6"/>
    <mergeCell ref="G5:I5"/>
    <mergeCell ref="L21:AK21"/>
    <mergeCell ref="A17:B17"/>
    <mergeCell ref="A18:B18"/>
    <mergeCell ref="A28:B28"/>
    <mergeCell ref="A19:B19"/>
    <mergeCell ref="A23:B23"/>
    <mergeCell ref="A21:J21"/>
    <mergeCell ref="A27:J27"/>
    <mergeCell ref="A24:B24"/>
    <mergeCell ref="A22:B22"/>
    <mergeCell ref="H28:J28"/>
    <mergeCell ref="L17:N17"/>
    <mergeCell ref="L18:N18"/>
    <mergeCell ref="Y13:AA13"/>
    <mergeCell ref="S11:U11"/>
    <mergeCell ref="P16:Y16"/>
    <mergeCell ref="Z17:AH17"/>
    <mergeCell ref="Z18:AH18"/>
    <mergeCell ref="G7:I7"/>
    <mergeCell ref="L15:AK15"/>
    <mergeCell ref="A15:J15"/>
    <mergeCell ref="L16:N16"/>
    <mergeCell ref="AI8:AK8"/>
    <mergeCell ref="AI9:AK9"/>
    <mergeCell ref="AI10:AK10"/>
    <mergeCell ref="M9:O9"/>
    <mergeCell ref="P10:R10"/>
    <mergeCell ref="AI7:AK7"/>
    <mergeCell ref="J5:L5"/>
    <mergeCell ref="M5:O5"/>
    <mergeCell ref="P5:R5"/>
    <mergeCell ref="S5:U5"/>
    <mergeCell ref="AB5:AD5"/>
    <mergeCell ref="AE5:AH5"/>
    <mergeCell ref="P17:Y17"/>
    <mergeCell ref="P18:Y18"/>
    <mergeCell ref="V5:X5"/>
    <mergeCell ref="Y5:AA5"/>
    <mergeCell ref="V12:X12"/>
    <mergeCell ref="P25:Y25"/>
    <mergeCell ref="L27:AK27"/>
    <mergeCell ref="L28:N28"/>
    <mergeCell ref="L19:N19"/>
    <mergeCell ref="L22:N22"/>
    <mergeCell ref="L23:N23"/>
    <mergeCell ref="P23:Y23"/>
    <mergeCell ref="P22:Y22"/>
    <mergeCell ref="Z22:AH22"/>
    <mergeCell ref="Z23:AH23"/>
    <mergeCell ref="H22:J22"/>
    <mergeCell ref="H23:J23"/>
    <mergeCell ref="H24:J24"/>
    <mergeCell ref="P19:Y19"/>
    <mergeCell ref="P24:Y24"/>
    <mergeCell ref="H16:J16"/>
    <mergeCell ref="H17:J17"/>
    <mergeCell ref="H18:J18"/>
    <mergeCell ref="H19:J19"/>
    <mergeCell ref="L24:N24"/>
    <mergeCell ref="A33:J33"/>
    <mergeCell ref="H25:J25"/>
    <mergeCell ref="L25:N25"/>
    <mergeCell ref="L33:AK33"/>
    <mergeCell ref="H29:J29"/>
    <mergeCell ref="H30:J30"/>
    <mergeCell ref="H31:J31"/>
    <mergeCell ref="P29:Y29"/>
    <mergeCell ref="P28:Y28"/>
    <mergeCell ref="L34:AK37"/>
    <mergeCell ref="AH52:AK53"/>
    <mergeCell ref="L29:N29"/>
    <mergeCell ref="L30:N30"/>
    <mergeCell ref="L31:N31"/>
  </mergeCells>
  <conditionalFormatting sqref="A16:C20 A22:C26 A28:C32 A34:C37 P22:AG26 P16:AG20 P28:AG32">
    <cfRule type="cellIs" priority="1" dxfId="0" operator="equal" stopIfTrue="1">
      <formula>0</formula>
    </cfRule>
  </conditionalFormatting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TT-Bezirk 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8er-Raster</dc:title>
  <dc:subject>Turnierorganisation - Gruppen</dc:subject>
  <dc:creator>Florian Timmermann</dc:creator>
  <cp:keywords/>
  <dc:description/>
  <cp:lastModifiedBy> </cp:lastModifiedBy>
  <cp:lastPrinted>2003-07-27T19:53:33Z</cp:lastPrinted>
  <dcterms:created xsi:type="dcterms:W3CDTF">2000-10-13T13:01:02Z</dcterms:created>
  <dcterms:modified xsi:type="dcterms:W3CDTF">2004-02-05T15:24:11Z</dcterms:modified>
  <cp:category/>
  <cp:version/>
  <cp:contentType/>
  <cp:contentStatus/>
</cp:coreProperties>
</file>